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960" windowHeight="6795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E7" i="1"/>
  <c r="E12"/>
  <c r="G31"/>
  <c r="F23"/>
  <c r="E17"/>
  <c r="I7"/>
  <c r="I8"/>
  <c r="I9"/>
  <c r="H22"/>
  <c r="I31"/>
  <c r="E53"/>
  <c r="E47"/>
  <c r="E70"/>
  <c r="E62"/>
  <c r="E55"/>
  <c r="E78"/>
  <c r="E65"/>
  <c r="E69"/>
  <c r="E57"/>
  <c r="E74"/>
  <c r="E52"/>
  <c r="E49"/>
  <c r="E76"/>
  <c r="E63"/>
  <c r="E45"/>
  <c r="E73"/>
  <c r="E54"/>
  <c r="E67"/>
  <c r="I10"/>
  <c r="F25"/>
  <c r="H27"/>
  <c r="E8"/>
  <c r="E9"/>
  <c r="E72"/>
  <c r="E56"/>
  <c r="E48"/>
  <c r="E46"/>
  <c r="E59"/>
  <c r="E75"/>
  <c r="E66"/>
  <c r="E71"/>
  <c r="E51"/>
  <c r="E64"/>
  <c r="E42"/>
  <c r="E44"/>
  <c r="E58"/>
  <c r="E77"/>
  <c r="E68"/>
  <c r="E43"/>
  <c r="E61"/>
  <c r="E60"/>
  <c r="E50"/>
  <c r="F80"/>
  <c r="F79"/>
  <c r="F81"/>
  <c r="B65"/>
  <c r="B59"/>
  <c r="B52"/>
  <c r="B70"/>
  <c r="B74"/>
  <c r="B45"/>
  <c r="B54"/>
  <c r="B69"/>
  <c r="B63"/>
  <c r="B67"/>
  <c r="B51"/>
  <c r="B57"/>
  <c r="B77"/>
  <c r="B68"/>
  <c r="B47"/>
  <c r="B50"/>
  <c r="B46"/>
  <c r="B43"/>
  <c r="B58"/>
  <c r="B75"/>
  <c r="B66"/>
  <c r="B62"/>
  <c r="B60"/>
  <c r="H25"/>
  <c r="H26"/>
  <c r="B48"/>
  <c r="B78"/>
  <c r="B42"/>
  <c r="B56"/>
  <c r="B55"/>
  <c r="B49"/>
  <c r="B71"/>
  <c r="B73"/>
  <c r="B64"/>
  <c r="B61"/>
  <c r="B53"/>
  <c r="B44"/>
  <c r="B76"/>
  <c r="B72"/>
  <c r="F44"/>
  <c r="G44"/>
  <c r="F69"/>
  <c r="G69"/>
  <c r="F72"/>
  <c r="G72"/>
  <c r="F67"/>
  <c r="F46"/>
  <c r="F57"/>
  <c r="F49"/>
  <c r="G49"/>
  <c r="F78"/>
  <c r="G78"/>
  <c r="F51"/>
  <c r="G51"/>
  <c r="F64"/>
  <c r="F74"/>
  <c r="F70"/>
  <c r="G70"/>
  <c r="F47"/>
  <c r="G47"/>
  <c r="F54"/>
  <c r="F60"/>
  <c r="F42"/>
  <c r="G42"/>
  <c r="F61"/>
  <c r="G61"/>
  <c r="F45"/>
  <c r="F68"/>
  <c r="G68"/>
  <c r="F50"/>
  <c r="G50"/>
  <c r="F55"/>
  <c r="F58"/>
  <c r="F53"/>
  <c r="F76"/>
  <c r="G76"/>
  <c r="F66"/>
  <c r="F48"/>
  <c r="F77"/>
  <c r="F71"/>
  <c r="G71"/>
  <c r="F43"/>
  <c r="G43"/>
  <c r="F65"/>
  <c r="F52"/>
  <c r="G52"/>
  <c r="F56"/>
  <c r="G56"/>
  <c r="F62"/>
  <c r="F63"/>
  <c r="F73"/>
  <c r="F75"/>
  <c r="G75"/>
  <c r="F59"/>
  <c r="G67"/>
  <c r="G58"/>
  <c r="G59"/>
  <c r="G45"/>
  <c r="G65"/>
  <c r="G60"/>
  <c r="G77"/>
  <c r="G64"/>
  <c r="G73"/>
  <c r="G62"/>
  <c r="G66"/>
  <c r="G48"/>
  <c r="G54"/>
  <c r="G57"/>
  <c r="G55"/>
  <c r="G53"/>
  <c r="E79"/>
  <c r="G46"/>
  <c r="G63"/>
  <c r="G74"/>
  <c r="B79"/>
  <c r="G79"/>
  <c r="E80"/>
  <c r="D66"/>
  <c r="H66"/>
  <c r="D49"/>
  <c r="H49"/>
  <c r="D68"/>
  <c r="H68"/>
  <c r="D47"/>
  <c r="H47"/>
  <c r="C81"/>
  <c r="C52"/>
  <c r="D52"/>
  <c r="H52"/>
  <c r="C43"/>
  <c r="D43"/>
  <c r="H43"/>
  <c r="C74"/>
  <c r="D74"/>
  <c r="H74"/>
  <c r="C56"/>
  <c r="D56"/>
  <c r="H56"/>
  <c r="C51"/>
  <c r="D51"/>
  <c r="H51"/>
  <c r="C47"/>
  <c r="C71"/>
  <c r="D71"/>
  <c r="H71"/>
  <c r="C57"/>
  <c r="D57"/>
  <c r="H57"/>
  <c r="C76"/>
  <c r="D76"/>
  <c r="H76"/>
  <c r="C53"/>
  <c r="D53"/>
  <c r="H53"/>
  <c r="C42"/>
  <c r="D42"/>
  <c r="H42"/>
  <c r="C65"/>
  <c r="D65"/>
  <c r="H65"/>
  <c r="C49"/>
  <c r="C55"/>
  <c r="D55"/>
  <c r="H55"/>
  <c r="C67"/>
  <c r="D67"/>
  <c r="H67"/>
  <c r="C58"/>
  <c r="D58"/>
  <c r="H58"/>
  <c r="C61"/>
  <c r="D61"/>
  <c r="H61"/>
  <c r="C68"/>
  <c r="C50"/>
  <c r="D50"/>
  <c r="H50"/>
  <c r="C46"/>
  <c r="D46"/>
  <c r="H46"/>
  <c r="C69"/>
  <c r="D69"/>
  <c r="H69"/>
  <c r="C63"/>
  <c r="D63"/>
  <c r="H63"/>
  <c r="C79"/>
  <c r="C59"/>
  <c r="D59"/>
  <c r="H59"/>
  <c r="C77"/>
  <c r="D77"/>
  <c r="H77"/>
  <c r="C72"/>
  <c r="D72"/>
  <c r="H72"/>
  <c r="C54"/>
  <c r="D54"/>
  <c r="H54"/>
  <c r="C75"/>
  <c r="D75"/>
  <c r="H75"/>
  <c r="C66"/>
  <c r="C70"/>
  <c r="C78"/>
  <c r="D78"/>
  <c r="H78"/>
  <c r="C44"/>
  <c r="C45"/>
  <c r="D45"/>
  <c r="H45"/>
  <c r="C80"/>
  <c r="C48"/>
  <c r="D48"/>
  <c r="H48"/>
  <c r="C73"/>
  <c r="D73"/>
  <c r="H73"/>
  <c r="C62"/>
  <c r="D62"/>
  <c r="H62"/>
  <c r="C60"/>
  <c r="D60"/>
  <c r="H60"/>
  <c r="C64"/>
  <c r="D64"/>
  <c r="H64"/>
  <c r="D44"/>
  <c r="H44"/>
  <c r="D70"/>
  <c r="H70"/>
  <c r="D79"/>
  <c r="H79"/>
  <c r="B80"/>
  <c r="G80"/>
  <c r="E81"/>
  <c r="G81"/>
  <c r="B81"/>
  <c r="D81"/>
  <c r="H81"/>
  <c r="H82"/>
  <c r="I12"/>
  <c r="D80"/>
  <c r="H80"/>
</calcChain>
</file>

<file path=xl/sharedStrings.xml><?xml version="1.0" encoding="utf-8"?>
<sst xmlns="http://schemas.openxmlformats.org/spreadsheetml/2006/main" count="100" uniqueCount="63">
  <si>
    <t>Revised</t>
  </si>
  <si>
    <t>Pension</t>
  </si>
  <si>
    <t>Drawn</t>
  </si>
  <si>
    <t>Diference</t>
  </si>
  <si>
    <t>Amt cmtd</t>
  </si>
  <si>
    <t>(Old Residual Pen)</t>
  </si>
  <si>
    <t>Name:</t>
  </si>
  <si>
    <t>.3.</t>
  </si>
  <si>
    <t>.4.</t>
  </si>
  <si>
    <t>.5.</t>
  </si>
  <si>
    <t>DOR:</t>
  </si>
  <si>
    <t>.6.</t>
  </si>
  <si>
    <t>.7.</t>
  </si>
  <si>
    <t>.8.</t>
  </si>
  <si>
    <t>.9.</t>
  </si>
  <si>
    <t>.10.</t>
  </si>
  <si>
    <t>.11.</t>
  </si>
  <si>
    <t>.12.</t>
  </si>
  <si>
    <t>.2.</t>
  </si>
  <si>
    <t>.June.13</t>
  </si>
  <si>
    <t>(10.06.13 to 30.06.13)</t>
  </si>
  <si>
    <t>31.01.2004</t>
  </si>
  <si>
    <t>Pre-revised Pension:</t>
  </si>
  <si>
    <t>Revised pension  fixed  in 01.01.2007</t>
  </si>
  <si>
    <t>Revised  pension fixed based on @78.2%</t>
  </si>
  <si>
    <t>Revised pension fixed based on    @68.8%</t>
  </si>
  <si>
    <t>.Jan.14</t>
  </si>
  <si>
    <t>Pension:</t>
  </si>
  <si>
    <t>Pre-2007</t>
  </si>
  <si>
    <t>.Jan.15</t>
  </si>
  <si>
    <t>WITH 68.8% IDA</t>
  </si>
  <si>
    <t>WITH 78.2% IDA</t>
  </si>
  <si>
    <t>Rate</t>
  </si>
  <si>
    <t>Amount</t>
  </si>
  <si>
    <t>Old BP</t>
  </si>
  <si>
    <t>IDA</t>
  </si>
  <si>
    <t>fitment</t>
  </si>
  <si>
    <t>New BP</t>
  </si>
  <si>
    <t>Amr.Cmtd</t>
  </si>
  <si>
    <t>Revised  pension    as  on  01.01.2007  who  retired  prior  to 01.01.2007</t>
  </si>
  <si>
    <t xml:space="preserve">Revised </t>
  </si>
  <si>
    <t>per 78.2%</t>
  </si>
  <si>
    <t>minus amt</t>
  </si>
  <si>
    <t>commuted</t>
  </si>
  <si>
    <t>Total</t>
  </si>
  <si>
    <t xml:space="preserve">pension </t>
  </si>
  <si>
    <t>plus IDA</t>
  </si>
  <si>
    <t>Due</t>
  </si>
  <si>
    <t>per 68.8%</t>
  </si>
  <si>
    <t>pension</t>
  </si>
  <si>
    <t>Arrears</t>
  </si>
  <si>
    <t>pensionas</t>
  </si>
  <si>
    <t>Total  arrears</t>
  </si>
  <si>
    <t>Total  arrears  from</t>
  </si>
  <si>
    <t>10.06.13 to</t>
  </si>
  <si>
    <t>Cr</t>
  </si>
  <si>
    <t>*Input pension  getting  as per  68.8%  fixation  only on Col. E10</t>
  </si>
  <si>
    <r>
      <t xml:space="preserve">Pension </t>
    </r>
    <r>
      <rPr>
        <sz val="8"/>
        <rFont val="Arial"/>
        <family val="2"/>
      </rPr>
      <t>as</t>
    </r>
  </si>
  <si>
    <t>.Jan.16</t>
  </si>
  <si>
    <t>Type yr present  basic pension</t>
  </si>
  <si>
    <t>JULY</t>
  </si>
  <si>
    <t>AUG</t>
  </si>
  <si>
    <t>SEPT</t>
  </si>
</sst>
</file>

<file path=xl/styles.xml><?xml version="1.0" encoding="utf-8"?>
<styleSheet xmlns="http://schemas.openxmlformats.org/spreadsheetml/2006/main">
  <numFmts count="2">
    <numFmt numFmtId="180" formatCode="0.0%"/>
    <numFmt numFmtId="181" formatCode="0.000000"/>
  </numFmts>
  <fonts count="2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color indexed="16"/>
      <name val="Calibri"/>
      <family val="2"/>
      <charset val="1"/>
    </font>
    <font>
      <sz val="11"/>
      <name val="Calibri"/>
      <family val="2"/>
      <charset val="1"/>
    </font>
    <font>
      <b/>
      <sz val="11"/>
      <color indexed="17"/>
      <name val="Calibri"/>
      <family val="2"/>
      <charset val="1"/>
    </font>
    <font>
      <sz val="10"/>
      <color indexed="36"/>
      <name val="Arial"/>
      <family val="2"/>
    </font>
    <font>
      <sz val="11"/>
      <color indexed="30"/>
      <name val="Calibri"/>
      <family val="2"/>
      <charset val="1"/>
    </font>
    <font>
      <b/>
      <sz val="11"/>
      <color indexed="3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16" fontId="0" fillId="0" borderId="0" xfId="0" applyNumberFormat="1" applyAlignment="1">
      <alignment horizontal="right"/>
    </xf>
    <xf numFmtId="0" fontId="5" fillId="0" borderId="0" xfId="0" applyFont="1"/>
    <xf numFmtId="10" fontId="0" fillId="0" borderId="0" xfId="0" applyNumberFormat="1"/>
    <xf numFmtId="0" fontId="10" fillId="0" borderId="0" xfId="1"/>
    <xf numFmtId="0" fontId="10" fillId="0" borderId="1" xfId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0" fontId="10" fillId="0" borderId="0" xfId="1" applyBorder="1" applyAlignment="1">
      <alignment horizontal="center"/>
    </xf>
    <xf numFmtId="0" fontId="10" fillId="0" borderId="0" xfId="1" applyBorder="1"/>
    <xf numFmtId="0" fontId="10" fillId="0" borderId="5" xfId="1" applyBorder="1"/>
    <xf numFmtId="9" fontId="10" fillId="0" borderId="0" xfId="1" applyNumberFormat="1" applyBorder="1" applyAlignment="1">
      <alignment horizontal="center"/>
    </xf>
    <xf numFmtId="9" fontId="10" fillId="0" borderId="0" xfId="1" applyNumberFormat="1" applyBorder="1"/>
    <xf numFmtId="0" fontId="11" fillId="0" borderId="4" xfId="1" applyFont="1" applyBorder="1"/>
    <xf numFmtId="181" fontId="11" fillId="0" borderId="5" xfId="1" applyNumberFormat="1" applyFont="1" applyBorder="1"/>
    <xf numFmtId="0" fontId="10" fillId="0" borderId="0" xfId="1" applyFont="1" applyBorder="1"/>
    <xf numFmtId="0" fontId="11" fillId="0" borderId="0" xfId="1" applyFont="1" applyBorder="1"/>
    <xf numFmtId="0" fontId="10" fillId="0" borderId="4" xfId="1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/>
    <xf numFmtId="0" fontId="7" fillId="0" borderId="0" xfId="0" applyFont="1" applyBorder="1"/>
    <xf numFmtId="1" fontId="0" fillId="0" borderId="0" xfId="0" applyNumberFormat="1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1" fontId="8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 applyAlignment="1">
      <alignment horizontal="center"/>
    </xf>
    <xf numFmtId="1" fontId="1" fillId="0" borderId="0" xfId="0" applyNumberFormat="1" applyFont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0" xfId="0" applyFont="1" applyBorder="1"/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12" xfId="0" applyFont="1" applyBorder="1"/>
    <xf numFmtId="2" fontId="0" fillId="0" borderId="12" xfId="0" applyNumberFormat="1" applyBorder="1"/>
    <xf numFmtId="0" fontId="3" fillId="0" borderId="12" xfId="0" applyFont="1" applyBorder="1"/>
    <xf numFmtId="0" fontId="6" fillId="0" borderId="12" xfId="0" applyFont="1" applyBorder="1"/>
    <xf numFmtId="2" fontId="3" fillId="0" borderId="12" xfId="0" applyNumberFormat="1" applyFont="1" applyBorder="1"/>
    <xf numFmtId="180" fontId="3" fillId="0" borderId="12" xfId="0" applyNumberFormat="1" applyFont="1" applyBorder="1"/>
    <xf numFmtId="0" fontId="7" fillId="0" borderId="12" xfId="0" applyFont="1" applyBorder="1"/>
    <xf numFmtId="0" fontId="5" fillId="0" borderId="12" xfId="0" applyFont="1" applyBorder="1"/>
    <xf numFmtId="0" fontId="2" fillId="0" borderId="12" xfId="0" applyFont="1" applyBorder="1"/>
    <xf numFmtId="0" fontId="4" fillId="0" borderId="12" xfId="0" applyFont="1" applyBorder="1"/>
    <xf numFmtId="1" fontId="0" fillId="0" borderId="12" xfId="0" applyNumberFormat="1" applyBorder="1"/>
    <xf numFmtId="0" fontId="9" fillId="0" borderId="12" xfId="0" applyFont="1" applyBorder="1"/>
    <xf numFmtId="1" fontId="6" fillId="0" borderId="12" xfId="0" applyNumberFormat="1" applyFont="1" applyBorder="1"/>
    <xf numFmtId="16" fontId="0" fillId="0" borderId="12" xfId="0" applyNumberFormat="1" applyBorder="1" applyAlignment="1">
      <alignment horizontal="right"/>
    </xf>
    <xf numFmtId="1" fontId="0" fillId="0" borderId="13" xfId="0" applyNumberFormat="1" applyBorder="1"/>
    <xf numFmtId="0" fontId="3" fillId="0" borderId="14" xfId="0" applyFont="1" applyBorder="1"/>
    <xf numFmtId="0" fontId="0" fillId="0" borderId="15" xfId="0" applyBorder="1"/>
    <xf numFmtId="1" fontId="0" fillId="0" borderId="16" xfId="0" applyNumberFormat="1" applyBorder="1"/>
    <xf numFmtId="0" fontId="16" fillId="0" borderId="0" xfId="0" applyFont="1" applyBorder="1"/>
    <xf numFmtId="0" fontId="14" fillId="0" borderId="5" xfId="1" applyFont="1" applyBorder="1"/>
    <xf numFmtId="0" fontId="18" fillId="0" borderId="5" xfId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0" fillId="0" borderId="21" xfId="0" applyFont="1" applyBorder="1" applyAlignment="1">
      <alignment horizontal="right"/>
    </xf>
    <xf numFmtId="0" fontId="0" fillId="0" borderId="21" xfId="0" applyBorder="1"/>
    <xf numFmtId="0" fontId="21" fillId="0" borderId="22" xfId="0" applyFont="1" applyBorder="1" applyAlignment="1">
      <alignment horizontal="right"/>
    </xf>
    <xf numFmtId="0" fontId="3" fillId="0" borderId="20" xfId="0" applyFont="1" applyBorder="1"/>
    <xf numFmtId="0" fontId="3" fillId="0" borderId="7" xfId="0" applyFont="1" applyBorder="1"/>
    <xf numFmtId="0" fontId="1" fillId="0" borderId="21" xfId="0" applyFont="1" applyBorder="1"/>
    <xf numFmtId="1" fontId="0" fillId="0" borderId="21" xfId="0" applyNumberFormat="1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10" fillId="0" borderId="0" xfId="1" applyFont="1" applyBorder="1" applyAlignment="1">
      <alignment horizontal="center"/>
    </xf>
    <xf numFmtId="0" fontId="10" fillId="0" borderId="10" xfId="1" applyBorder="1"/>
    <xf numFmtId="0" fontId="10" fillId="0" borderId="25" xfId="1" applyFont="1" applyBorder="1"/>
    <xf numFmtId="0" fontId="10" fillId="0" borderId="10" xfId="1" applyFont="1" applyBorder="1"/>
    <xf numFmtId="0" fontId="17" fillId="0" borderId="25" xfId="1" applyFont="1" applyBorder="1"/>
    <xf numFmtId="0" fontId="10" fillId="0" borderId="25" xfId="1" applyBorder="1"/>
    <xf numFmtId="0" fontId="19" fillId="0" borderId="25" xfId="1" applyFont="1" applyBorder="1"/>
    <xf numFmtId="0" fontId="11" fillId="0" borderId="10" xfId="1" applyFont="1" applyBorder="1"/>
    <xf numFmtId="0" fontId="0" fillId="0" borderId="26" xfId="0" applyBorder="1"/>
    <xf numFmtId="0" fontId="10" fillId="0" borderId="27" xfId="1" applyFont="1" applyFill="1" applyBorder="1"/>
    <xf numFmtId="0" fontId="0" fillId="0" borderId="27" xfId="0" applyBorder="1"/>
    <xf numFmtId="0" fontId="1" fillId="0" borderId="28" xfId="0" applyFont="1" applyBorder="1"/>
    <xf numFmtId="1" fontId="0" fillId="0" borderId="29" xfId="0" applyNumberFormat="1" applyBorder="1"/>
    <xf numFmtId="0" fontId="12" fillId="0" borderId="0" xfId="1" applyFont="1" applyBorder="1"/>
    <xf numFmtId="0" fontId="15" fillId="0" borderId="0" xfId="1" applyFont="1" applyBorder="1"/>
    <xf numFmtId="0" fontId="13" fillId="0" borderId="0" xfId="1" applyFont="1" applyBorder="1"/>
    <xf numFmtId="181" fontId="11" fillId="0" borderId="0" xfId="1" applyNumberFormat="1" applyFont="1" applyBorder="1"/>
    <xf numFmtId="0" fontId="1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10" xfId="1" applyFont="1" applyBorder="1" applyAlignment="1">
      <alignment horizontal="left"/>
    </xf>
    <xf numFmtId="0" fontId="10" fillId="0" borderId="0" xfId="1" applyFont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7"/>
  <sheetViews>
    <sheetView tabSelected="1" topLeftCell="A25" workbookViewId="0">
      <selection activeCell="K13" sqref="K13"/>
    </sheetView>
  </sheetViews>
  <sheetFormatPr defaultRowHeight="12.75"/>
  <cols>
    <col min="5" max="5" width="9.5703125" customWidth="1"/>
    <col min="10" max="10" width="10" customWidth="1"/>
    <col min="11" max="11" width="9.85546875" customWidth="1"/>
    <col min="22" max="22" width="10.5703125" customWidth="1"/>
  </cols>
  <sheetData>
    <row r="2" spans="2:9">
      <c r="F2" s="2" t="s">
        <v>28</v>
      </c>
    </row>
    <row r="3" spans="2:9">
      <c r="C3" s="5" t="s">
        <v>39</v>
      </c>
      <c r="D3" s="5"/>
      <c r="E3" s="5"/>
      <c r="F3" s="5"/>
      <c r="G3" s="5"/>
      <c r="H3" s="5"/>
      <c r="I3" s="5"/>
    </row>
    <row r="4" spans="2:9" ht="13.5" thickBot="1"/>
    <row r="5" spans="2:9" ht="15.75" thickBot="1">
      <c r="B5" s="37"/>
      <c r="C5" s="95" t="s">
        <v>30</v>
      </c>
      <c r="D5" s="95"/>
      <c r="E5" s="96"/>
      <c r="F5" s="7"/>
      <c r="G5" s="97" t="s">
        <v>31</v>
      </c>
      <c r="H5" s="97"/>
      <c r="I5" s="97"/>
    </row>
    <row r="6" spans="2:9" ht="15">
      <c r="B6" s="79"/>
      <c r="C6" s="13"/>
      <c r="D6" s="78" t="s">
        <v>32</v>
      </c>
      <c r="E6" s="80" t="s">
        <v>33</v>
      </c>
      <c r="F6" s="7"/>
      <c r="G6" s="8"/>
      <c r="H6" s="10" t="s">
        <v>32</v>
      </c>
      <c r="I6" s="9" t="s">
        <v>33</v>
      </c>
    </row>
    <row r="7" spans="2:9" ht="15">
      <c r="B7" s="81"/>
      <c r="C7" s="19" t="s">
        <v>34</v>
      </c>
      <c r="D7" s="12"/>
      <c r="E7" s="82">
        <f>ROUNDDOWN((E10/1.688/1.3),0)</f>
        <v>4557</v>
      </c>
      <c r="F7" s="7"/>
      <c r="G7" s="11" t="s">
        <v>34</v>
      </c>
      <c r="H7" s="13"/>
      <c r="I7" s="62">
        <f>E7</f>
        <v>4557</v>
      </c>
    </row>
    <row r="8" spans="2:9" ht="15">
      <c r="B8" s="81"/>
      <c r="C8" s="19" t="s">
        <v>35</v>
      </c>
      <c r="D8" s="12">
        <v>68.8</v>
      </c>
      <c r="E8" s="83">
        <f>(E7*D8/100)</f>
        <v>3135.2159999999999</v>
      </c>
      <c r="F8" s="7"/>
      <c r="G8" s="11" t="s">
        <v>35</v>
      </c>
      <c r="H8" s="13">
        <v>78.2</v>
      </c>
      <c r="I8" s="14">
        <f>I7*H8/100</f>
        <v>3563.5740000000001</v>
      </c>
    </row>
    <row r="9" spans="2:9" ht="15">
      <c r="B9" s="81"/>
      <c r="C9" s="19" t="s">
        <v>36</v>
      </c>
      <c r="D9" s="15">
        <v>0.3</v>
      </c>
      <c r="E9" s="83">
        <f>(E7+E8)*0.3</f>
        <v>2307.6648000000005</v>
      </c>
      <c r="F9" s="7"/>
      <c r="G9" s="11" t="s">
        <v>36</v>
      </c>
      <c r="H9" s="16">
        <v>0.3</v>
      </c>
      <c r="I9" s="14">
        <f>(I7+I8)*0.3</f>
        <v>2436.1722000000004</v>
      </c>
    </row>
    <row r="10" spans="2:9" ht="15">
      <c r="B10" s="98" t="s">
        <v>59</v>
      </c>
      <c r="C10" s="99"/>
      <c r="D10" s="99"/>
      <c r="E10" s="84">
        <v>10000</v>
      </c>
      <c r="F10" s="7"/>
      <c r="G10" s="11" t="s">
        <v>37</v>
      </c>
      <c r="H10" s="13"/>
      <c r="I10" s="63">
        <f>CEILING((I7+I8+I9),1)</f>
        <v>10557</v>
      </c>
    </row>
    <row r="11" spans="2:9" ht="15">
      <c r="B11" s="85"/>
      <c r="C11" s="20"/>
      <c r="D11" s="12"/>
      <c r="E11" s="83"/>
      <c r="F11" s="7"/>
      <c r="G11" s="17" t="s">
        <v>53</v>
      </c>
      <c r="H11" s="13"/>
      <c r="I11" s="18"/>
    </row>
    <row r="12" spans="2:9" ht="15.75" thickBot="1">
      <c r="B12" s="86"/>
      <c r="C12" s="87" t="s">
        <v>38</v>
      </c>
      <c r="D12" s="88"/>
      <c r="E12" s="89">
        <f>ROUNDDOWN((E7*0.4),0)</f>
        <v>1822</v>
      </c>
      <c r="F12" s="77"/>
      <c r="G12" s="21" t="s">
        <v>54</v>
      </c>
      <c r="I12" s="57">
        <f>H82</f>
        <v>43879.5</v>
      </c>
    </row>
    <row r="13" spans="2:9">
      <c r="C13" s="23"/>
      <c r="D13" s="23"/>
      <c r="E13" s="23"/>
      <c r="F13" s="23"/>
      <c r="G13" s="22"/>
      <c r="H13" s="22"/>
      <c r="I13" s="22"/>
    </row>
    <row r="14" spans="2:9">
      <c r="E14" s="1"/>
    </row>
    <row r="15" spans="2:9">
      <c r="B15" s="42" t="s">
        <v>6</v>
      </c>
      <c r="C15" s="42"/>
      <c r="D15" s="42"/>
      <c r="E15" s="43"/>
      <c r="F15" s="44" t="s">
        <v>10</v>
      </c>
      <c r="G15" s="43" t="s">
        <v>21</v>
      </c>
      <c r="H15" s="42"/>
      <c r="I15" s="42"/>
    </row>
    <row r="16" spans="2:9">
      <c r="B16" s="42"/>
      <c r="C16" s="42"/>
      <c r="D16" s="42"/>
      <c r="E16" s="43"/>
      <c r="F16" s="44"/>
      <c r="G16" s="42"/>
      <c r="H16" s="42"/>
      <c r="I16" s="42"/>
    </row>
    <row r="17" spans="2:23">
      <c r="B17" s="42"/>
      <c r="C17" s="45" t="s">
        <v>22</v>
      </c>
      <c r="D17" s="42"/>
      <c r="E17" s="46">
        <f>ROUNDDOWN((F23/1.3/1.688),0)</f>
        <v>4557</v>
      </c>
      <c r="F17" s="42"/>
      <c r="G17" s="42"/>
      <c r="H17" s="42"/>
      <c r="I17" s="42"/>
    </row>
    <row r="18" spans="2:23">
      <c r="B18" s="42"/>
      <c r="C18" s="42"/>
      <c r="D18" s="42"/>
      <c r="E18" s="43"/>
      <c r="F18" s="47"/>
      <c r="G18" s="48"/>
      <c r="H18" s="45"/>
      <c r="I18" s="48"/>
    </row>
    <row r="19" spans="2:23">
      <c r="B19" s="42"/>
      <c r="C19" s="45" t="s">
        <v>23</v>
      </c>
      <c r="D19" s="42"/>
      <c r="E19" s="43"/>
      <c r="F19" s="44"/>
      <c r="G19" s="42"/>
      <c r="H19" s="42"/>
      <c r="I19" s="42"/>
    </row>
    <row r="20" spans="2:23">
      <c r="B20" s="42"/>
      <c r="C20" s="42"/>
      <c r="D20" s="42"/>
      <c r="E20" s="43"/>
      <c r="F20" s="44"/>
      <c r="G20" s="42"/>
      <c r="H20" s="42"/>
      <c r="I20" s="42"/>
    </row>
    <row r="21" spans="2:23">
      <c r="B21" s="42"/>
      <c r="C21" s="42"/>
      <c r="D21" s="42"/>
      <c r="E21" s="42"/>
      <c r="F21" s="42"/>
      <c r="G21" s="42"/>
      <c r="H21" s="42"/>
      <c r="I21" s="42"/>
    </row>
    <row r="22" spans="2:23">
      <c r="B22" s="42" t="s">
        <v>24</v>
      </c>
      <c r="C22" s="43"/>
      <c r="D22" s="42"/>
      <c r="E22" s="49"/>
      <c r="F22" s="43"/>
      <c r="G22" s="42"/>
      <c r="H22" s="50">
        <f>CEILING(E17*1.782*1.3,1)</f>
        <v>10557</v>
      </c>
      <c r="I22" s="42"/>
    </row>
    <row r="23" spans="2:23">
      <c r="B23" s="42" t="s">
        <v>25</v>
      </c>
      <c r="C23" s="45"/>
      <c r="D23" s="51"/>
      <c r="E23" s="42"/>
      <c r="F23" s="50">
        <f>E10</f>
        <v>10000</v>
      </c>
      <c r="G23" s="42"/>
      <c r="H23" s="42"/>
      <c r="I23" s="42"/>
      <c r="O23" s="6"/>
      <c r="Q23" s="6"/>
    </row>
    <row r="24" spans="2:23">
      <c r="B24" s="42"/>
      <c r="C24" s="42"/>
      <c r="D24" s="42"/>
      <c r="E24" s="42"/>
      <c r="F24" s="52" t="s">
        <v>2</v>
      </c>
      <c r="G24" s="42"/>
      <c r="H24" s="52" t="s">
        <v>0</v>
      </c>
      <c r="I24" s="42"/>
    </row>
    <row r="25" spans="2:23">
      <c r="B25" s="42"/>
      <c r="C25" s="42"/>
      <c r="D25" s="50" t="s">
        <v>27</v>
      </c>
      <c r="E25" s="42"/>
      <c r="F25" s="46">
        <f>F23</f>
        <v>10000</v>
      </c>
      <c r="G25" s="42"/>
      <c r="H25" s="42">
        <f>H22</f>
        <v>10557</v>
      </c>
      <c r="I25" s="42"/>
    </row>
    <row r="26" spans="2:23">
      <c r="B26" s="42"/>
      <c r="C26" s="42"/>
      <c r="D26" s="42" t="s">
        <v>1</v>
      </c>
      <c r="E26" s="42" t="s">
        <v>0</v>
      </c>
      <c r="F26" s="42"/>
      <c r="G26" s="42"/>
      <c r="H26" s="42">
        <f>H25</f>
        <v>10557</v>
      </c>
      <c r="I26" s="42"/>
      <c r="J26" s="3"/>
    </row>
    <row r="27" spans="2:23">
      <c r="B27" s="42"/>
      <c r="C27" s="42"/>
      <c r="D27" s="42" t="s">
        <v>1</v>
      </c>
      <c r="E27" s="42" t="s">
        <v>2</v>
      </c>
      <c r="F27" s="42"/>
      <c r="G27" s="42"/>
      <c r="H27" s="53">
        <f>F25</f>
        <v>10000</v>
      </c>
      <c r="I27" s="53"/>
    </row>
    <row r="28" spans="2:23">
      <c r="B28" s="42"/>
      <c r="C28" s="42"/>
      <c r="D28" s="42" t="s">
        <v>3</v>
      </c>
      <c r="E28" s="42"/>
      <c r="F28" s="42"/>
      <c r="G28" s="42"/>
      <c r="H28" s="53"/>
      <c r="I28" s="42"/>
    </row>
    <row r="29" spans="2:23">
      <c r="B29" s="42"/>
      <c r="C29" s="42"/>
      <c r="D29" s="42"/>
      <c r="E29" s="42"/>
      <c r="F29" s="42"/>
      <c r="G29" s="46"/>
      <c r="H29" s="42"/>
      <c r="I29" s="54"/>
    </row>
    <row r="30" spans="2:23">
      <c r="B30" s="42"/>
      <c r="C30" s="42"/>
      <c r="D30" s="42"/>
      <c r="E30" s="42"/>
      <c r="F30" s="42"/>
      <c r="G30" s="42"/>
      <c r="H30" s="42"/>
      <c r="I30" s="45"/>
      <c r="O30" s="23"/>
      <c r="P30" s="23"/>
      <c r="Q30" s="23"/>
      <c r="R30" s="23"/>
      <c r="S30" s="23"/>
      <c r="T30" s="23"/>
      <c r="U30" s="23"/>
      <c r="V30" s="23"/>
      <c r="W30" s="23"/>
    </row>
    <row r="31" spans="2:23" ht="12.75" customHeight="1">
      <c r="B31" s="42"/>
      <c r="C31" s="42"/>
      <c r="D31" s="42" t="s">
        <v>4</v>
      </c>
      <c r="E31" s="42"/>
      <c r="F31" s="42"/>
      <c r="G31" s="55">
        <f>E12</f>
        <v>1822</v>
      </c>
      <c r="H31" s="42"/>
      <c r="I31" s="53">
        <f>CEILING(E17*0.6,1)</f>
        <v>2735</v>
      </c>
      <c r="J31" t="s">
        <v>5</v>
      </c>
      <c r="O31" s="23"/>
      <c r="P31" s="23"/>
      <c r="Q31" s="23"/>
      <c r="R31" s="23"/>
      <c r="S31" s="23"/>
      <c r="T31" s="23"/>
      <c r="U31" s="23"/>
      <c r="V31" s="23"/>
      <c r="W31" s="23"/>
    </row>
    <row r="32" spans="2:23" ht="2.25" hidden="1" customHeight="1">
      <c r="G32" s="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2.25" customHeight="1">
      <c r="G33" s="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5.75" thickBot="1">
      <c r="O34" s="23"/>
      <c r="P34" s="97"/>
      <c r="Q34" s="97"/>
      <c r="R34" s="97"/>
      <c r="S34" s="13"/>
      <c r="T34" s="97"/>
      <c r="U34" s="97"/>
      <c r="V34" s="97"/>
      <c r="W34" s="23"/>
    </row>
    <row r="35" spans="1:23" ht="15">
      <c r="B35" s="37" t="s">
        <v>40</v>
      </c>
      <c r="C35" s="39"/>
      <c r="D35" s="39" t="s">
        <v>44</v>
      </c>
      <c r="E35" s="71" t="s">
        <v>57</v>
      </c>
      <c r="F35" s="67"/>
      <c r="G35" s="67" t="s">
        <v>44</v>
      </c>
      <c r="H35" s="64"/>
      <c r="O35" s="23"/>
      <c r="P35" s="13"/>
      <c r="Q35" s="78"/>
      <c r="R35" s="19"/>
      <c r="S35" s="13"/>
      <c r="T35" s="13"/>
      <c r="U35" s="19"/>
      <c r="V35" s="19"/>
      <c r="W35" s="23"/>
    </row>
    <row r="36" spans="1:23" ht="15">
      <c r="B36" s="40" t="s">
        <v>51</v>
      </c>
      <c r="C36" s="36"/>
      <c r="D36" s="36" t="s">
        <v>45</v>
      </c>
      <c r="E36" s="24" t="s">
        <v>48</v>
      </c>
      <c r="F36" s="24"/>
      <c r="G36" s="24" t="s">
        <v>49</v>
      </c>
      <c r="H36" s="65"/>
      <c r="O36" s="23"/>
      <c r="P36" s="19"/>
      <c r="Q36" s="12"/>
      <c r="R36" s="91"/>
      <c r="S36" s="13"/>
      <c r="T36" s="19"/>
      <c r="U36" s="13"/>
      <c r="V36" s="91"/>
      <c r="W36" s="23"/>
    </row>
    <row r="37" spans="1:23" ht="15">
      <c r="B37" s="40" t="s">
        <v>41</v>
      </c>
      <c r="C37" s="36"/>
      <c r="D37" s="36" t="s">
        <v>46</v>
      </c>
      <c r="E37" s="72" t="s">
        <v>42</v>
      </c>
      <c r="F37" s="24"/>
      <c r="G37" s="24" t="s">
        <v>46</v>
      </c>
      <c r="H37" s="65"/>
      <c r="O37" s="23"/>
      <c r="P37" s="19"/>
      <c r="Q37" s="12"/>
      <c r="R37" s="13"/>
      <c r="S37" s="13"/>
      <c r="T37" s="19"/>
      <c r="U37" s="13"/>
      <c r="V37" s="13"/>
      <c r="W37" s="23"/>
    </row>
    <row r="38" spans="1:23" ht="15">
      <c r="B38" s="38" t="s">
        <v>42</v>
      </c>
      <c r="C38" s="41" t="s">
        <v>35</v>
      </c>
      <c r="D38" s="36"/>
      <c r="E38" s="24" t="s">
        <v>43</v>
      </c>
      <c r="F38" s="24" t="s">
        <v>35</v>
      </c>
      <c r="G38" s="24"/>
      <c r="H38" s="65" t="s">
        <v>50</v>
      </c>
      <c r="O38" s="23"/>
      <c r="P38" s="19"/>
      <c r="Q38" s="15"/>
      <c r="R38" s="13"/>
      <c r="S38" s="13"/>
      <c r="T38" s="19"/>
      <c r="U38" s="16"/>
      <c r="V38" s="13"/>
      <c r="W38" s="23"/>
    </row>
    <row r="39" spans="1:23" ht="15">
      <c r="B39" s="75" t="s">
        <v>43</v>
      </c>
      <c r="C39" s="76"/>
      <c r="D39" s="70" t="s">
        <v>47</v>
      </c>
      <c r="E39" s="73"/>
      <c r="F39" s="69"/>
      <c r="G39" s="68" t="s">
        <v>2</v>
      </c>
      <c r="H39" s="66"/>
      <c r="O39" s="23"/>
      <c r="P39" s="19"/>
      <c r="Q39" s="12"/>
      <c r="R39" s="92"/>
      <c r="S39" s="13"/>
      <c r="T39" s="19"/>
      <c r="U39" s="13"/>
      <c r="V39" s="93"/>
      <c r="W39" s="23"/>
    </row>
    <row r="40" spans="1:23" ht="15">
      <c r="A40" s="23"/>
      <c r="B40" s="27"/>
      <c r="C40" s="23"/>
      <c r="D40" s="27"/>
      <c r="E40" s="27"/>
      <c r="F40" s="23"/>
      <c r="G40" s="27"/>
      <c r="H40" s="27"/>
      <c r="O40" s="23"/>
      <c r="P40" s="20"/>
      <c r="Q40" s="12"/>
      <c r="R40" s="13"/>
      <c r="S40" s="13"/>
      <c r="T40" s="20"/>
      <c r="U40" s="13"/>
      <c r="V40" s="94"/>
      <c r="W40" s="23"/>
    </row>
    <row r="41" spans="1:23">
      <c r="A41" s="69"/>
      <c r="B41" s="74"/>
      <c r="C41" s="69"/>
      <c r="D41" s="74"/>
      <c r="E41" s="74"/>
      <c r="F41" s="69"/>
      <c r="G41" s="74"/>
      <c r="H41" s="74"/>
      <c r="J41" s="3"/>
      <c r="O41" s="23"/>
      <c r="P41" s="23"/>
      <c r="Q41" s="23"/>
      <c r="R41" s="23"/>
      <c r="S41" s="23"/>
      <c r="T41" s="23"/>
      <c r="U41" s="23"/>
      <c r="V41" s="23"/>
      <c r="W41" s="23"/>
    </row>
    <row r="42" spans="1:23">
      <c r="A42" s="56" t="s">
        <v>19</v>
      </c>
      <c r="B42" s="53">
        <f>(H22-G31)/30*21</f>
        <v>6114.5</v>
      </c>
      <c r="C42" s="53">
        <f>CEILING(H26*0.749,1)/30*21</f>
        <v>5535.6</v>
      </c>
      <c r="D42" s="53">
        <f t="shared" ref="D42:D78" si="0">B42+C42</f>
        <v>11650.1</v>
      </c>
      <c r="E42" s="53">
        <f>(F23-G31)/30*21</f>
        <v>5724.6</v>
      </c>
      <c r="F42" s="53">
        <f>CEILING(H27*0.749,1)/30*21</f>
        <v>5243</v>
      </c>
      <c r="G42" s="53">
        <f t="shared" ref="G42:G78" si="1">E42+F42</f>
        <v>10967.6</v>
      </c>
      <c r="H42" s="53">
        <f t="shared" ref="H42:H59" si="2">D42-G42</f>
        <v>682.5</v>
      </c>
      <c r="I42" t="s">
        <v>20</v>
      </c>
      <c r="O42" s="23"/>
      <c r="P42" s="23"/>
      <c r="Q42" s="23"/>
      <c r="R42" s="23"/>
      <c r="S42" s="23"/>
      <c r="T42" s="23"/>
      <c r="U42" s="23"/>
      <c r="V42" s="23"/>
      <c r="W42" s="23"/>
    </row>
    <row r="43" spans="1:23">
      <c r="A43" s="56" t="s">
        <v>12</v>
      </c>
      <c r="B43" s="53">
        <f>H22-G31</f>
        <v>8735</v>
      </c>
      <c r="C43" s="42">
        <f>CEILING(H26*0.789,1)</f>
        <v>8330</v>
      </c>
      <c r="D43" s="53">
        <f t="shared" si="0"/>
        <v>17065</v>
      </c>
      <c r="E43" s="53">
        <f>F23-G31</f>
        <v>8178</v>
      </c>
      <c r="F43" s="42">
        <f>CEILING(H27*0.789,1)</f>
        <v>7890</v>
      </c>
      <c r="G43" s="53">
        <f t="shared" si="1"/>
        <v>16068</v>
      </c>
      <c r="H43" s="53">
        <f t="shared" si="2"/>
        <v>997</v>
      </c>
      <c r="O43" s="23"/>
      <c r="P43" s="23"/>
      <c r="Q43" s="23"/>
      <c r="R43" s="23"/>
      <c r="S43" s="23"/>
      <c r="T43" s="23"/>
      <c r="U43" s="23"/>
      <c r="V43" s="23"/>
      <c r="W43" s="23"/>
    </row>
    <row r="44" spans="1:23">
      <c r="A44" s="56" t="s">
        <v>13</v>
      </c>
      <c r="B44" s="53">
        <f>H22-G31</f>
        <v>8735</v>
      </c>
      <c r="C44" s="42">
        <f>CEILING(H26*0.789,1)</f>
        <v>8330</v>
      </c>
      <c r="D44" s="53">
        <f t="shared" si="0"/>
        <v>17065</v>
      </c>
      <c r="E44" s="53">
        <f>F23-G31</f>
        <v>8178</v>
      </c>
      <c r="F44" s="42">
        <f>CEILING(H27*0.789,1)</f>
        <v>7890</v>
      </c>
      <c r="G44" s="53">
        <f t="shared" si="1"/>
        <v>16068</v>
      </c>
      <c r="H44" s="53">
        <f t="shared" si="2"/>
        <v>997</v>
      </c>
      <c r="J44" s="3"/>
    </row>
    <row r="45" spans="1:23">
      <c r="A45" s="56" t="s">
        <v>14</v>
      </c>
      <c r="B45" s="53">
        <f>H22-G31</f>
        <v>8735</v>
      </c>
      <c r="C45" s="42">
        <f>CEILING(H26*0.789,1)</f>
        <v>8330</v>
      </c>
      <c r="D45" s="53">
        <f t="shared" si="0"/>
        <v>17065</v>
      </c>
      <c r="E45" s="53">
        <f>F23-G31</f>
        <v>8178</v>
      </c>
      <c r="F45" s="42">
        <f>CEILING(H27*0.789,1)</f>
        <v>7890</v>
      </c>
      <c r="G45" s="53">
        <f t="shared" si="1"/>
        <v>16068</v>
      </c>
      <c r="H45" s="53">
        <f t="shared" si="2"/>
        <v>997</v>
      </c>
    </row>
    <row r="46" spans="1:23">
      <c r="A46" s="56" t="s">
        <v>15</v>
      </c>
      <c r="B46" s="53">
        <f>H22-G31</f>
        <v>8735</v>
      </c>
      <c r="C46" s="42">
        <f>CEILING(H26*0.855,1)</f>
        <v>9027</v>
      </c>
      <c r="D46" s="53">
        <f t="shared" si="0"/>
        <v>17762</v>
      </c>
      <c r="E46" s="53">
        <f>F23-G31</f>
        <v>8178</v>
      </c>
      <c r="F46" s="42">
        <f>CEILING(H27*0.855,1)</f>
        <v>8550</v>
      </c>
      <c r="G46" s="53">
        <f t="shared" si="1"/>
        <v>16728</v>
      </c>
      <c r="H46" s="53">
        <f t="shared" si="2"/>
        <v>1034</v>
      </c>
    </row>
    <row r="47" spans="1:23">
      <c r="A47" s="56" t="s">
        <v>16</v>
      </c>
      <c r="B47" s="53">
        <f>H22-G31</f>
        <v>8735</v>
      </c>
      <c r="C47" s="42">
        <f>CEILING(H26*0.855,1)</f>
        <v>9027</v>
      </c>
      <c r="D47" s="53">
        <f t="shared" si="0"/>
        <v>17762</v>
      </c>
      <c r="E47" s="53">
        <f>F23-G31</f>
        <v>8178</v>
      </c>
      <c r="F47" s="42">
        <f>CEILING(H27*0.855,1)</f>
        <v>8550</v>
      </c>
      <c r="G47" s="53">
        <f t="shared" si="1"/>
        <v>16728</v>
      </c>
      <c r="H47" s="53">
        <f t="shared" si="2"/>
        <v>1034</v>
      </c>
    </row>
    <row r="48" spans="1:23">
      <c r="A48" s="56" t="s">
        <v>17</v>
      </c>
      <c r="B48" s="53">
        <f>H22-G31</f>
        <v>8735</v>
      </c>
      <c r="C48" s="42">
        <f>CEILING(H26*0.855,1)</f>
        <v>9027</v>
      </c>
      <c r="D48" s="53">
        <f t="shared" si="0"/>
        <v>17762</v>
      </c>
      <c r="E48" s="53">
        <f>F23-G31</f>
        <v>8178</v>
      </c>
      <c r="F48" s="42">
        <f>CEILING(H27*0.855,1)</f>
        <v>8550</v>
      </c>
      <c r="G48" s="53">
        <f t="shared" si="1"/>
        <v>16728</v>
      </c>
      <c r="H48" s="53">
        <f t="shared" si="2"/>
        <v>1034</v>
      </c>
    </row>
    <row r="49" spans="1:8">
      <c r="A49" s="56" t="s">
        <v>26</v>
      </c>
      <c r="B49" s="53">
        <f>H22-G31</f>
        <v>8735</v>
      </c>
      <c r="C49" s="42">
        <f>CEILING(H26*0.905,1)</f>
        <v>9555</v>
      </c>
      <c r="D49" s="53">
        <f t="shared" si="0"/>
        <v>18290</v>
      </c>
      <c r="E49" s="53">
        <f>F23-G31</f>
        <v>8178</v>
      </c>
      <c r="F49" s="42">
        <f>CEILING(H27*0.905,1)</f>
        <v>9050</v>
      </c>
      <c r="G49" s="53">
        <f t="shared" si="1"/>
        <v>17228</v>
      </c>
      <c r="H49" s="53">
        <f t="shared" si="2"/>
        <v>1062</v>
      </c>
    </row>
    <row r="50" spans="1:8">
      <c r="A50" s="56" t="s">
        <v>18</v>
      </c>
      <c r="B50" s="53">
        <f>H22-G31</f>
        <v>8735</v>
      </c>
      <c r="C50" s="42">
        <f>CEILING(H26*0.905,1)</f>
        <v>9555</v>
      </c>
      <c r="D50" s="53">
        <f t="shared" si="0"/>
        <v>18290</v>
      </c>
      <c r="E50" s="53">
        <f>F23-G31</f>
        <v>8178</v>
      </c>
      <c r="F50" s="42">
        <f>CEILING(H27*0.905,1)</f>
        <v>9050</v>
      </c>
      <c r="G50" s="53">
        <f t="shared" si="1"/>
        <v>17228</v>
      </c>
      <c r="H50" s="53">
        <f t="shared" si="2"/>
        <v>1062</v>
      </c>
    </row>
    <row r="51" spans="1:8">
      <c r="A51" s="56" t="s">
        <v>7</v>
      </c>
      <c r="B51" s="53">
        <f>H22-G31</f>
        <v>8735</v>
      </c>
      <c r="C51" s="42">
        <f>CEILING(H26*0.905,1)</f>
        <v>9555</v>
      </c>
      <c r="D51" s="53">
        <f t="shared" si="0"/>
        <v>18290</v>
      </c>
      <c r="E51" s="53">
        <f>F23-G31</f>
        <v>8178</v>
      </c>
      <c r="F51" s="42">
        <f>CEILING(H27*0.905,1)</f>
        <v>9050</v>
      </c>
      <c r="G51" s="53">
        <f t="shared" si="1"/>
        <v>17228</v>
      </c>
      <c r="H51" s="53">
        <f t="shared" si="2"/>
        <v>1062</v>
      </c>
    </row>
    <row r="52" spans="1:8">
      <c r="A52" s="56" t="s">
        <v>8</v>
      </c>
      <c r="B52" s="53">
        <f>H22-G31</f>
        <v>8735</v>
      </c>
      <c r="C52" s="42">
        <f>CEILING(H26*0.884,1)</f>
        <v>9333</v>
      </c>
      <c r="D52" s="53">
        <f t="shared" si="0"/>
        <v>18068</v>
      </c>
      <c r="E52" s="53">
        <f>F23-G31</f>
        <v>8178</v>
      </c>
      <c r="F52" s="42">
        <f>CEILING(H27*0.884,1)</f>
        <v>8840</v>
      </c>
      <c r="G52" s="53">
        <f t="shared" si="1"/>
        <v>17018</v>
      </c>
      <c r="H52" s="53">
        <f t="shared" si="2"/>
        <v>1050</v>
      </c>
    </row>
    <row r="53" spans="1:8">
      <c r="A53" s="56" t="s">
        <v>9</v>
      </c>
      <c r="B53" s="53">
        <f>H22-G31</f>
        <v>8735</v>
      </c>
      <c r="C53" s="42">
        <f>CEILING(H26*0.884,1)</f>
        <v>9333</v>
      </c>
      <c r="D53" s="53">
        <f t="shared" si="0"/>
        <v>18068</v>
      </c>
      <c r="E53" s="53">
        <f>F23-G31</f>
        <v>8178</v>
      </c>
      <c r="F53" s="42">
        <f>CEILING(H27*0.884,1)</f>
        <v>8840</v>
      </c>
      <c r="G53" s="53">
        <f t="shared" si="1"/>
        <v>17018</v>
      </c>
      <c r="H53" s="53">
        <f t="shared" si="2"/>
        <v>1050</v>
      </c>
    </row>
    <row r="54" spans="1:8">
      <c r="A54" s="56" t="s">
        <v>11</v>
      </c>
      <c r="B54" s="53">
        <f>H22-G31</f>
        <v>8735</v>
      </c>
      <c r="C54" s="42">
        <f>CEILING(H26*0.884,1)</f>
        <v>9333</v>
      </c>
      <c r="D54" s="53">
        <f t="shared" si="0"/>
        <v>18068</v>
      </c>
      <c r="E54" s="53">
        <f>F23-G31</f>
        <v>8178</v>
      </c>
      <c r="F54" s="42">
        <f>CEILING(H27*0.884,1)</f>
        <v>8840</v>
      </c>
      <c r="G54" s="53">
        <f t="shared" si="1"/>
        <v>17018</v>
      </c>
      <c r="H54" s="53">
        <f t="shared" si="2"/>
        <v>1050</v>
      </c>
    </row>
    <row r="55" spans="1:8">
      <c r="A55" s="56" t="s">
        <v>12</v>
      </c>
      <c r="B55" s="53">
        <f>H22-G31</f>
        <v>8735</v>
      </c>
      <c r="C55" s="42">
        <f>CEILING(H26*0.913,1)</f>
        <v>9639</v>
      </c>
      <c r="D55" s="53">
        <f t="shared" si="0"/>
        <v>18374</v>
      </c>
      <c r="E55" s="53">
        <f>F23-G31</f>
        <v>8178</v>
      </c>
      <c r="F55" s="42">
        <f>CEILING(H27*0.913,1)</f>
        <v>9130</v>
      </c>
      <c r="G55" s="53">
        <f t="shared" si="1"/>
        <v>17308</v>
      </c>
      <c r="H55" s="53">
        <f t="shared" si="2"/>
        <v>1066</v>
      </c>
    </row>
    <row r="56" spans="1:8">
      <c r="A56" s="56" t="s">
        <v>13</v>
      </c>
      <c r="B56" s="53">
        <f>H22-G31</f>
        <v>8735</v>
      </c>
      <c r="C56" s="42">
        <f>CEILING(H26*0.913,1)</f>
        <v>9639</v>
      </c>
      <c r="D56" s="53">
        <f t="shared" si="0"/>
        <v>18374</v>
      </c>
      <c r="E56" s="53">
        <f>F23-G31</f>
        <v>8178</v>
      </c>
      <c r="F56" s="42">
        <f>CEILING(H27*0.913,1)</f>
        <v>9130</v>
      </c>
      <c r="G56" s="53">
        <f t="shared" si="1"/>
        <v>17308</v>
      </c>
      <c r="H56" s="53">
        <f t="shared" si="2"/>
        <v>1066</v>
      </c>
    </row>
    <row r="57" spans="1:8">
      <c r="A57" s="56" t="s">
        <v>14</v>
      </c>
      <c r="B57" s="53">
        <f>H22-G31</f>
        <v>8735</v>
      </c>
      <c r="C57" s="42">
        <f>CEILING(H26*0.913,1)</f>
        <v>9639</v>
      </c>
      <c r="D57" s="53">
        <f t="shared" si="0"/>
        <v>18374</v>
      </c>
      <c r="E57" s="53">
        <f>F23-G31</f>
        <v>8178</v>
      </c>
      <c r="F57" s="42">
        <f>CEILING(H27*0.913,1)</f>
        <v>9130</v>
      </c>
      <c r="G57" s="53">
        <f t="shared" si="1"/>
        <v>17308</v>
      </c>
      <c r="H57" s="53">
        <f t="shared" si="2"/>
        <v>1066</v>
      </c>
    </row>
    <row r="58" spans="1:8">
      <c r="A58" s="56" t="s">
        <v>15</v>
      </c>
      <c r="B58" s="53">
        <f>H22-G31</f>
        <v>8735</v>
      </c>
      <c r="C58" s="42">
        <f>CEILING(H26*0.981,1)</f>
        <v>10357</v>
      </c>
      <c r="D58" s="53">
        <f t="shared" si="0"/>
        <v>19092</v>
      </c>
      <c r="E58" s="53">
        <f>F23-G31</f>
        <v>8178</v>
      </c>
      <c r="F58" s="42">
        <f>CEILING(H27*0.981,1)</f>
        <v>9810</v>
      </c>
      <c r="G58" s="53">
        <f t="shared" si="1"/>
        <v>17988</v>
      </c>
      <c r="H58" s="53">
        <f t="shared" si="2"/>
        <v>1104</v>
      </c>
    </row>
    <row r="59" spans="1:8">
      <c r="A59" s="56" t="s">
        <v>16</v>
      </c>
      <c r="B59" s="53">
        <f>H22-G31</f>
        <v>8735</v>
      </c>
      <c r="C59" s="42">
        <f>CEILING(H26*0.981,1)</f>
        <v>10357</v>
      </c>
      <c r="D59" s="53">
        <f t="shared" si="0"/>
        <v>19092</v>
      </c>
      <c r="E59" s="53">
        <f>F23-G31</f>
        <v>8178</v>
      </c>
      <c r="F59" s="42">
        <f>CEILING(H27*0.981,1)</f>
        <v>9810</v>
      </c>
      <c r="G59" s="53">
        <f t="shared" si="1"/>
        <v>17988</v>
      </c>
      <c r="H59" s="53">
        <f t="shared" si="2"/>
        <v>1104</v>
      </c>
    </row>
    <row r="60" spans="1:8">
      <c r="A60" s="56" t="s">
        <v>17</v>
      </c>
      <c r="B60" s="53">
        <f>H22-G31</f>
        <v>8735</v>
      </c>
      <c r="C60" s="42">
        <f>CEILING(H26*0.981,1)</f>
        <v>10357</v>
      </c>
      <c r="D60" s="53">
        <f t="shared" si="0"/>
        <v>19092</v>
      </c>
      <c r="E60" s="53">
        <f>F23-G31</f>
        <v>8178</v>
      </c>
      <c r="F60" s="42">
        <f>CEILING(H27*0.981,1)</f>
        <v>9810</v>
      </c>
      <c r="G60" s="53">
        <f t="shared" si="1"/>
        <v>17988</v>
      </c>
      <c r="H60" s="53">
        <f>D60-G60</f>
        <v>1104</v>
      </c>
    </row>
    <row r="61" spans="1:8">
      <c r="A61" s="56" t="s">
        <v>29</v>
      </c>
      <c r="B61" s="53">
        <f>H22-G31</f>
        <v>8735</v>
      </c>
      <c r="C61" s="42">
        <f>CEILING(H26*1.003,1)</f>
        <v>10589</v>
      </c>
      <c r="D61" s="53">
        <f t="shared" si="0"/>
        <v>19324</v>
      </c>
      <c r="E61" s="53">
        <f>F23-G31</f>
        <v>8178</v>
      </c>
      <c r="F61" s="42">
        <f>CEILING(H27*1.003,1)</f>
        <v>10030</v>
      </c>
      <c r="G61" s="53">
        <f t="shared" si="1"/>
        <v>18208</v>
      </c>
      <c r="H61" s="53">
        <f t="shared" ref="H61:H78" si="3">D61-G61</f>
        <v>1116</v>
      </c>
    </row>
    <row r="62" spans="1:8">
      <c r="A62" s="56" t="s">
        <v>18</v>
      </c>
      <c r="B62" s="53">
        <f>H22-G31</f>
        <v>8735</v>
      </c>
      <c r="C62" s="42">
        <f>CEILING(H26*1.003,1)</f>
        <v>10589</v>
      </c>
      <c r="D62" s="53">
        <f t="shared" si="0"/>
        <v>19324</v>
      </c>
      <c r="E62" s="53">
        <f>F23-G31</f>
        <v>8178</v>
      </c>
      <c r="F62" s="42">
        <f>CEILING(H27*1.003,1)</f>
        <v>10030</v>
      </c>
      <c r="G62" s="53">
        <f t="shared" si="1"/>
        <v>18208</v>
      </c>
      <c r="H62" s="53">
        <f t="shared" si="3"/>
        <v>1116</v>
      </c>
    </row>
    <row r="63" spans="1:8">
      <c r="A63" s="56" t="s">
        <v>7</v>
      </c>
      <c r="B63" s="53">
        <f>H22-G31</f>
        <v>8735</v>
      </c>
      <c r="C63" s="42">
        <f>CEILING(H26*1.003,1)</f>
        <v>10589</v>
      </c>
      <c r="D63" s="53">
        <f t="shared" si="0"/>
        <v>19324</v>
      </c>
      <c r="E63" s="53">
        <f>F23-G31</f>
        <v>8178</v>
      </c>
      <c r="F63" s="42">
        <f>CEILING(H27*1.003,1)</f>
        <v>10030</v>
      </c>
      <c r="G63" s="53">
        <f t="shared" si="1"/>
        <v>18208</v>
      </c>
      <c r="H63" s="53">
        <f t="shared" si="3"/>
        <v>1116</v>
      </c>
    </row>
    <row r="64" spans="1:8">
      <c r="A64" s="56" t="s">
        <v>8</v>
      </c>
      <c r="B64" s="53">
        <f>H22-G31</f>
        <v>8735</v>
      </c>
      <c r="C64" s="42">
        <f>CEILING(H26*1.005,1)</f>
        <v>10610</v>
      </c>
      <c r="D64" s="53">
        <f t="shared" si="0"/>
        <v>19345</v>
      </c>
      <c r="E64" s="53">
        <f>F23-G31</f>
        <v>8178</v>
      </c>
      <c r="F64" s="42">
        <f>CEILING(H27*1.005,1)</f>
        <v>10050</v>
      </c>
      <c r="G64" s="53">
        <f t="shared" si="1"/>
        <v>18228</v>
      </c>
      <c r="H64" s="53">
        <f t="shared" si="3"/>
        <v>1117</v>
      </c>
    </row>
    <row r="65" spans="1:8">
      <c r="A65" s="56" t="s">
        <v>9</v>
      </c>
      <c r="B65" s="53">
        <f>H22-G31</f>
        <v>8735</v>
      </c>
      <c r="C65" s="42">
        <f>CEILING(H26*1.005,1)</f>
        <v>10610</v>
      </c>
      <c r="D65" s="53">
        <f t="shared" si="0"/>
        <v>19345</v>
      </c>
      <c r="E65" s="53">
        <f>F23-G31</f>
        <v>8178</v>
      </c>
      <c r="F65" s="42">
        <f>CEILING(H27*1.005,1)</f>
        <v>10050</v>
      </c>
      <c r="G65" s="53">
        <f t="shared" si="1"/>
        <v>18228</v>
      </c>
      <c r="H65" s="53">
        <f t="shared" si="3"/>
        <v>1117</v>
      </c>
    </row>
    <row r="66" spans="1:8">
      <c r="A66" s="56" t="s">
        <v>11</v>
      </c>
      <c r="B66" s="53">
        <f>H22-G31</f>
        <v>8735</v>
      </c>
      <c r="C66" s="42">
        <f>CEILING(H26*1.005,1)</f>
        <v>10610</v>
      </c>
      <c r="D66" s="53">
        <f t="shared" si="0"/>
        <v>19345</v>
      </c>
      <c r="E66" s="53">
        <f>F23-G31</f>
        <v>8178</v>
      </c>
      <c r="F66" s="42">
        <f>CEILING(H27*1.005,1)</f>
        <v>10050</v>
      </c>
      <c r="G66" s="53">
        <f t="shared" si="1"/>
        <v>18228</v>
      </c>
      <c r="H66" s="53">
        <f t="shared" si="3"/>
        <v>1117</v>
      </c>
    </row>
    <row r="67" spans="1:8">
      <c r="A67" s="56" t="s">
        <v>12</v>
      </c>
      <c r="B67" s="53">
        <f>H22-G31</f>
        <v>8735</v>
      </c>
      <c r="C67" s="42">
        <f>CEILING(H26*1.026,1)</f>
        <v>10832</v>
      </c>
      <c r="D67" s="53">
        <f t="shared" si="0"/>
        <v>19567</v>
      </c>
      <c r="E67" s="53">
        <f>F23-G31</f>
        <v>8178</v>
      </c>
      <c r="F67" s="42">
        <f>CEILING(H27*1.026,1)</f>
        <v>10260</v>
      </c>
      <c r="G67" s="53">
        <f t="shared" si="1"/>
        <v>18438</v>
      </c>
      <c r="H67" s="53">
        <f t="shared" si="3"/>
        <v>1129</v>
      </c>
    </row>
    <row r="68" spans="1:8">
      <c r="A68" s="56" t="s">
        <v>13</v>
      </c>
      <c r="B68" s="53">
        <f>H22-G31</f>
        <v>8735</v>
      </c>
      <c r="C68" s="42">
        <f>CEILING(H26*1.026,1)</f>
        <v>10832</v>
      </c>
      <c r="D68" s="53">
        <f t="shared" si="0"/>
        <v>19567</v>
      </c>
      <c r="E68" s="53">
        <f>F23-G31</f>
        <v>8178</v>
      </c>
      <c r="F68" s="42">
        <f>CEILING(H27*1.026,1)</f>
        <v>10260</v>
      </c>
      <c r="G68" s="53">
        <f t="shared" si="1"/>
        <v>18438</v>
      </c>
      <c r="H68" s="53">
        <f t="shared" si="3"/>
        <v>1129</v>
      </c>
    </row>
    <row r="69" spans="1:8">
      <c r="A69" s="56" t="s">
        <v>14</v>
      </c>
      <c r="B69" s="53">
        <f>H22-G31</f>
        <v>8735</v>
      </c>
      <c r="C69" s="42">
        <f>CEILING(H26*1.026,1)</f>
        <v>10832</v>
      </c>
      <c r="D69" s="53">
        <f t="shared" si="0"/>
        <v>19567</v>
      </c>
      <c r="E69" s="53">
        <f>F23-G31</f>
        <v>8178</v>
      </c>
      <c r="F69" s="42">
        <f>CEILING(H27*1.026,1)</f>
        <v>10260</v>
      </c>
      <c r="G69" s="53">
        <f t="shared" si="1"/>
        <v>18438</v>
      </c>
      <c r="H69" s="53">
        <f t="shared" si="3"/>
        <v>1129</v>
      </c>
    </row>
    <row r="70" spans="1:8">
      <c r="A70" s="56" t="s">
        <v>15</v>
      </c>
      <c r="B70" s="53">
        <f>H22-G31</f>
        <v>8735</v>
      </c>
      <c r="C70" s="42">
        <f>CEILING(H26*1.079,1)</f>
        <v>11392</v>
      </c>
      <c r="D70" s="53">
        <f t="shared" si="0"/>
        <v>20127</v>
      </c>
      <c r="E70" s="53">
        <f>F23-G31</f>
        <v>8178</v>
      </c>
      <c r="F70" s="42">
        <f>CEILING(H27*1.079,1)</f>
        <v>10790</v>
      </c>
      <c r="G70" s="53">
        <f t="shared" si="1"/>
        <v>18968</v>
      </c>
      <c r="H70" s="53">
        <f t="shared" si="3"/>
        <v>1159</v>
      </c>
    </row>
    <row r="71" spans="1:8">
      <c r="A71" s="56" t="s">
        <v>16</v>
      </c>
      <c r="B71" s="53">
        <f>H22-G31</f>
        <v>8735</v>
      </c>
      <c r="C71" s="42">
        <f>CEILING(H26*1.079,1)</f>
        <v>11392</v>
      </c>
      <c r="D71" s="53">
        <f t="shared" si="0"/>
        <v>20127</v>
      </c>
      <c r="E71" s="53">
        <f>F23-G31</f>
        <v>8178</v>
      </c>
      <c r="F71" s="42">
        <f>CEILING(H27*1.079,1)</f>
        <v>10790</v>
      </c>
      <c r="G71" s="53">
        <f t="shared" si="1"/>
        <v>18968</v>
      </c>
      <c r="H71" s="53">
        <f t="shared" si="3"/>
        <v>1159</v>
      </c>
    </row>
    <row r="72" spans="1:8">
      <c r="A72" s="56" t="s">
        <v>17</v>
      </c>
      <c r="B72" s="53">
        <f>H22-G31</f>
        <v>8735</v>
      </c>
      <c r="C72" s="42">
        <f>CEILING(H26*1.079,1)</f>
        <v>11392</v>
      </c>
      <c r="D72" s="53">
        <f t="shared" si="0"/>
        <v>20127</v>
      </c>
      <c r="E72" s="53">
        <f>F23-G31</f>
        <v>8178</v>
      </c>
      <c r="F72" s="42">
        <f>CEILING(H27*1.079,1)</f>
        <v>10790</v>
      </c>
      <c r="G72" s="53">
        <f t="shared" si="1"/>
        <v>18968</v>
      </c>
      <c r="H72" s="53">
        <f t="shared" si="3"/>
        <v>1159</v>
      </c>
    </row>
    <row r="73" spans="1:8">
      <c r="A73" s="56" t="s">
        <v>58</v>
      </c>
      <c r="B73" s="53">
        <f>H22-G31</f>
        <v>8735</v>
      </c>
      <c r="C73" s="42">
        <f>CEILING(H26*1.124,1)</f>
        <v>11867</v>
      </c>
      <c r="D73" s="53">
        <f t="shared" si="0"/>
        <v>20602</v>
      </c>
      <c r="E73" s="53">
        <f>F23-G31</f>
        <v>8178</v>
      </c>
      <c r="F73" s="42">
        <f>CEILING(H27*1.124,1)</f>
        <v>11240</v>
      </c>
      <c r="G73" s="53">
        <f t="shared" si="1"/>
        <v>19418</v>
      </c>
      <c r="H73" s="53">
        <f t="shared" si="3"/>
        <v>1184</v>
      </c>
    </row>
    <row r="74" spans="1:8">
      <c r="A74" s="56" t="s">
        <v>18</v>
      </c>
      <c r="B74" s="53">
        <f>H22-G31</f>
        <v>8735</v>
      </c>
      <c r="C74" s="42">
        <f>CEILING(H26*1.124,1)</f>
        <v>11867</v>
      </c>
      <c r="D74" s="53">
        <f t="shared" si="0"/>
        <v>20602</v>
      </c>
      <c r="E74" s="53">
        <f>F23-G31</f>
        <v>8178</v>
      </c>
      <c r="F74" s="42">
        <f>CEILING(H27*1.124,1)</f>
        <v>11240</v>
      </c>
      <c r="G74" s="53">
        <f t="shared" si="1"/>
        <v>19418</v>
      </c>
      <c r="H74" s="53">
        <f t="shared" si="3"/>
        <v>1184</v>
      </c>
    </row>
    <row r="75" spans="1:8">
      <c r="A75" s="56" t="s">
        <v>7</v>
      </c>
      <c r="B75" s="53">
        <f>H22-G31</f>
        <v>8735</v>
      </c>
      <c r="C75" s="42">
        <f>CEILING(H26*1.124,1)</f>
        <v>11867</v>
      </c>
      <c r="D75" s="53">
        <f t="shared" si="0"/>
        <v>20602</v>
      </c>
      <c r="E75" s="53">
        <f>F23-G31</f>
        <v>8178</v>
      </c>
      <c r="F75" s="42">
        <f>CEILING(H27*1.124,1)</f>
        <v>11240</v>
      </c>
      <c r="G75" s="53">
        <f t="shared" si="1"/>
        <v>19418</v>
      </c>
      <c r="H75" s="53">
        <f t="shared" si="3"/>
        <v>1184</v>
      </c>
    </row>
    <row r="76" spans="1:8">
      <c r="A76" s="56" t="s">
        <v>8</v>
      </c>
      <c r="B76" s="53">
        <f>H22-G31</f>
        <v>8735</v>
      </c>
      <c r="C76" s="42">
        <f>CEILING(H26*1.124,1)</f>
        <v>11867</v>
      </c>
      <c r="D76" s="53">
        <f t="shared" si="0"/>
        <v>20602</v>
      </c>
      <c r="E76" s="53">
        <f>F23-G31</f>
        <v>8178</v>
      </c>
      <c r="F76" s="42">
        <f>CEILING(H27*1.124,1)</f>
        <v>11240</v>
      </c>
      <c r="G76" s="53">
        <f t="shared" si="1"/>
        <v>19418</v>
      </c>
      <c r="H76" s="53">
        <f t="shared" si="3"/>
        <v>1184</v>
      </c>
    </row>
    <row r="77" spans="1:8">
      <c r="A77" s="56" t="s">
        <v>9</v>
      </c>
      <c r="B77" s="53">
        <f>H22-G31</f>
        <v>8735</v>
      </c>
      <c r="C77" s="42">
        <f>CEILING(H26*1.124,1)</f>
        <v>11867</v>
      </c>
      <c r="D77" s="53">
        <f t="shared" si="0"/>
        <v>20602</v>
      </c>
      <c r="E77" s="53">
        <f>F23-G31</f>
        <v>8178</v>
      </c>
      <c r="F77" s="42">
        <f>CEILING(H27*1.124,1)</f>
        <v>11240</v>
      </c>
      <c r="G77" s="53">
        <f t="shared" si="1"/>
        <v>19418</v>
      </c>
      <c r="H77" s="53">
        <f t="shared" si="3"/>
        <v>1184</v>
      </c>
    </row>
    <row r="78" spans="1:8">
      <c r="A78" s="56" t="s">
        <v>11</v>
      </c>
      <c r="B78" s="53">
        <f>H22-G31</f>
        <v>8735</v>
      </c>
      <c r="C78" s="42">
        <f>CEILING(H26*1.124,1)</f>
        <v>11867</v>
      </c>
      <c r="D78" s="53">
        <f t="shared" si="0"/>
        <v>20602</v>
      </c>
      <c r="E78" s="53">
        <f>F23-G31</f>
        <v>8178</v>
      </c>
      <c r="F78" s="42">
        <f>CEILING(H27*1.124,1)</f>
        <v>11240</v>
      </c>
      <c r="G78" s="53">
        <f t="shared" si="1"/>
        <v>19418</v>
      </c>
      <c r="H78" s="53">
        <f t="shared" si="3"/>
        <v>1184</v>
      </c>
    </row>
    <row r="79" spans="1:8">
      <c r="A79" s="56" t="s">
        <v>60</v>
      </c>
      <c r="B79" s="53">
        <f>B78</f>
        <v>8735</v>
      </c>
      <c r="C79" s="42">
        <f>CEILING(H26*1.148,1)</f>
        <v>12120</v>
      </c>
      <c r="D79" s="53">
        <f>B79+C79</f>
        <v>20855</v>
      </c>
      <c r="E79" s="53">
        <f>E78</f>
        <v>8178</v>
      </c>
      <c r="F79" s="42">
        <f>CEILING(H27*1.148,1)</f>
        <v>11480</v>
      </c>
      <c r="G79" s="53">
        <f>E79+F79</f>
        <v>19658</v>
      </c>
      <c r="H79" s="53">
        <f>D79-G79</f>
        <v>1197</v>
      </c>
    </row>
    <row r="80" spans="1:8">
      <c r="A80" s="56" t="s">
        <v>61</v>
      </c>
      <c r="B80" s="53">
        <f>B79</f>
        <v>8735</v>
      </c>
      <c r="C80" s="42">
        <f>CEILING(H26*1.148,1)</f>
        <v>12120</v>
      </c>
      <c r="D80" s="53">
        <f>B80+C80</f>
        <v>20855</v>
      </c>
      <c r="E80" s="90">
        <f>E79</f>
        <v>8178</v>
      </c>
      <c r="F80" s="42">
        <f>CEILING(H27*1.148,1)</f>
        <v>11480</v>
      </c>
      <c r="G80" s="53">
        <f>E80+F80</f>
        <v>19658</v>
      </c>
      <c r="H80" s="53">
        <f>D80-G80</f>
        <v>1197</v>
      </c>
    </row>
    <row r="81" spans="1:15" ht="13.5" thickBot="1">
      <c r="A81" s="56" t="s">
        <v>62</v>
      </c>
      <c r="B81" s="53">
        <f>B80</f>
        <v>8735</v>
      </c>
      <c r="C81" s="42">
        <f>CEILING(H26*1.148,1)</f>
        <v>12120</v>
      </c>
      <c r="D81" s="53">
        <f>B81+C81</f>
        <v>20855</v>
      </c>
      <c r="E81" s="90">
        <f>E80</f>
        <v>8178</v>
      </c>
      <c r="F81" s="42">
        <f>CEILING(H27*1.148,1)</f>
        <v>11480</v>
      </c>
      <c r="G81" s="53">
        <f>E81+F81</f>
        <v>19658</v>
      </c>
      <c r="H81" s="53">
        <f>D81-G81</f>
        <v>1197</v>
      </c>
    </row>
    <row r="82" spans="1:15" ht="13.5" thickBot="1">
      <c r="A82" s="4"/>
      <c r="B82" s="2" t="s">
        <v>55</v>
      </c>
      <c r="E82" s="58" t="s">
        <v>52</v>
      </c>
      <c r="F82" s="59"/>
      <c r="G82" s="59"/>
      <c r="H82" s="60">
        <f>SUM(H42:H81)</f>
        <v>43879.5</v>
      </c>
    </row>
    <row r="83" spans="1: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>
      <c r="A85" s="23"/>
      <c r="B85" s="61" t="s">
        <v>56</v>
      </c>
      <c r="C85" s="61"/>
      <c r="D85" s="61"/>
      <c r="E85" s="61"/>
      <c r="F85" s="61"/>
      <c r="G85" s="61"/>
      <c r="H85" s="23"/>
      <c r="I85" s="23"/>
      <c r="J85" s="23"/>
      <c r="K85" s="23"/>
      <c r="L85" s="23"/>
      <c r="M85" s="23"/>
      <c r="N85" s="23"/>
      <c r="O85" s="23"/>
    </row>
    <row r="86" spans="1: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>
      <c r="A90" s="23"/>
      <c r="B90" s="25"/>
      <c r="C90" s="23"/>
      <c r="D90" s="23"/>
      <c r="E90" s="25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>
      <c r="A91" s="23"/>
      <c r="B91" s="23"/>
      <c r="C91" s="23"/>
      <c r="D91" s="23"/>
      <c r="E91" s="25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>
      <c r="A92" s="23"/>
      <c r="B92" s="25"/>
      <c r="C92" s="23"/>
      <c r="D92" s="23"/>
      <c r="E92" s="26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>
      <c r="A93" s="23"/>
      <c r="B93" s="23"/>
      <c r="C93" s="23"/>
      <c r="D93" s="23"/>
      <c r="E93" s="25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>
      <c r="A94" s="23"/>
      <c r="B94" s="25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>
      <c r="A95" s="23"/>
      <c r="B95" s="25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>
      <c r="A96" s="23"/>
      <c r="B96" s="25"/>
      <c r="C96" s="23"/>
      <c r="D96" s="23"/>
      <c r="E96" s="23"/>
      <c r="F96" s="23"/>
      <c r="G96" s="23"/>
      <c r="H96" s="23"/>
      <c r="I96" s="27"/>
      <c r="J96" s="28"/>
      <c r="K96" s="23"/>
      <c r="L96" s="23"/>
      <c r="M96" s="23"/>
      <c r="N96" s="23"/>
      <c r="O96" s="23"/>
    </row>
    <row r="97" spans="1:15">
      <c r="A97" s="23"/>
      <c r="B97" s="25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>
      <c r="A98" s="23"/>
      <c r="B98" s="25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>
      <c r="A99" s="23"/>
      <c r="B99" s="25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>
      <c r="A100" s="23"/>
      <c r="B100" s="25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>
      <c r="A101" s="23"/>
      <c r="B101" s="25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>
      <c r="A102" s="23"/>
      <c r="B102" s="25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>
      <c r="A103" s="23"/>
      <c r="B103" s="25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>
      <c r="A104" s="23"/>
      <c r="B104" s="25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>
      <c r="A105" s="23"/>
      <c r="B105" s="25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>
      <c r="A106" s="23"/>
      <c r="B106" s="25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>
      <c r="A107" s="23"/>
      <c r="B107" s="25"/>
      <c r="C107" s="23"/>
      <c r="D107" s="23"/>
      <c r="E107" s="23"/>
      <c r="F107" s="23"/>
      <c r="G107" s="25"/>
      <c r="H107" s="23"/>
      <c r="I107" s="23"/>
      <c r="J107" s="23"/>
      <c r="K107" s="23"/>
      <c r="L107" s="23"/>
      <c r="M107" s="23"/>
      <c r="N107" s="23"/>
      <c r="O107" s="23"/>
    </row>
    <row r="108" spans="1:15">
      <c r="A108" s="23"/>
      <c r="B108" s="23"/>
      <c r="C108" s="23"/>
      <c r="D108" s="23"/>
      <c r="E108" s="25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>
      <c r="A109" s="23"/>
      <c r="B109" s="25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>
      <c r="A110" s="23"/>
      <c r="B110" s="25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>
      <c r="A111" s="23"/>
      <c r="B111" s="25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>
      <c r="A112" s="23"/>
      <c r="B112" s="25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>
      <c r="A113" s="23"/>
      <c r="B113" s="25"/>
      <c r="C113" s="25"/>
      <c r="D113" s="23"/>
      <c r="E113" s="25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>
      <c r="A114" s="23"/>
      <c r="B114" s="25"/>
      <c r="C114" s="25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>
      <c r="A115" s="23"/>
      <c r="B115" s="23"/>
      <c r="C115" s="25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>
      <c r="A117" s="23"/>
      <c r="B117" s="25"/>
      <c r="C117" s="23"/>
      <c r="D117" s="23"/>
      <c r="E117" s="23"/>
      <c r="F117" s="23"/>
      <c r="G117" s="23"/>
      <c r="H117" s="27"/>
      <c r="I117" s="23"/>
      <c r="J117" s="23"/>
      <c r="K117" s="23"/>
      <c r="L117" s="23"/>
      <c r="M117" s="23"/>
      <c r="N117" s="23"/>
      <c r="O117" s="23"/>
    </row>
    <row r="118" spans="1:15">
      <c r="A118" s="23"/>
      <c r="B118" s="25"/>
      <c r="C118" s="23"/>
      <c r="D118" s="23"/>
      <c r="E118" s="23"/>
      <c r="F118" s="23"/>
      <c r="G118" s="23"/>
      <c r="H118" s="27"/>
      <c r="I118" s="23"/>
      <c r="J118" s="23"/>
      <c r="K118" s="23"/>
      <c r="L118" s="23"/>
      <c r="M118" s="23"/>
      <c r="N118" s="23"/>
      <c r="O118" s="23"/>
    </row>
    <row r="119" spans="1:15">
      <c r="A119" s="23"/>
      <c r="B119" s="25"/>
      <c r="C119" s="23"/>
      <c r="D119" s="23"/>
      <c r="E119" s="23"/>
      <c r="F119" s="23"/>
      <c r="G119" s="23"/>
      <c r="H119" s="27"/>
      <c r="I119" s="23"/>
      <c r="J119" s="25"/>
      <c r="K119" s="23"/>
      <c r="L119" s="23"/>
      <c r="M119" s="23"/>
      <c r="N119" s="23"/>
      <c r="O119" s="23"/>
    </row>
    <row r="120" spans="1:15">
      <c r="A120" s="23"/>
      <c r="B120" s="25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>
      <c r="A121" s="23"/>
      <c r="B121" s="25"/>
      <c r="C121" s="23"/>
      <c r="D121" s="23"/>
      <c r="E121" s="23"/>
      <c r="F121" s="23"/>
      <c r="G121" s="23"/>
      <c r="H121" s="27"/>
      <c r="I121" s="27"/>
      <c r="J121" s="27"/>
      <c r="K121" s="23"/>
      <c r="L121" s="23"/>
      <c r="M121" s="23"/>
      <c r="N121" s="23"/>
      <c r="O121" s="23"/>
    </row>
    <row r="122" spans="1:15">
      <c r="A122" s="23"/>
      <c r="B122" s="25"/>
      <c r="C122" s="23"/>
      <c r="D122" s="23"/>
      <c r="E122" s="23"/>
      <c r="F122" s="23"/>
      <c r="G122" s="23"/>
      <c r="H122" s="27"/>
      <c r="I122" s="23"/>
      <c r="J122" s="23"/>
      <c r="K122" s="23"/>
      <c r="L122" s="23"/>
      <c r="M122" s="23"/>
      <c r="N122" s="23"/>
      <c r="O122" s="23"/>
    </row>
    <row r="123" spans="1:15">
      <c r="A123" s="23"/>
      <c r="B123" s="25"/>
      <c r="C123" s="23"/>
      <c r="D123" s="23"/>
      <c r="E123" s="23"/>
      <c r="F123" s="23"/>
      <c r="G123" s="23"/>
      <c r="H123" s="27"/>
      <c r="I123" s="23"/>
      <c r="J123" s="23"/>
      <c r="K123" s="23"/>
      <c r="L123" s="23"/>
      <c r="M123" s="23"/>
      <c r="N123" s="23"/>
      <c r="O123" s="23"/>
    </row>
    <row r="124" spans="1:15">
      <c r="A124" s="23"/>
      <c r="B124" s="25"/>
      <c r="C124" s="23"/>
      <c r="D124" s="23"/>
      <c r="E124" s="23"/>
      <c r="F124" s="23"/>
      <c r="G124" s="23"/>
      <c r="H124" s="27"/>
      <c r="I124" s="23"/>
      <c r="J124" s="23"/>
      <c r="K124" s="23"/>
      <c r="L124" s="23"/>
      <c r="M124" s="23"/>
      <c r="N124" s="23"/>
      <c r="O124" s="23"/>
    </row>
    <row r="125" spans="1:15">
      <c r="A125" s="23"/>
      <c r="B125" s="25"/>
      <c r="C125" s="23"/>
      <c r="D125" s="23"/>
      <c r="E125" s="23"/>
      <c r="F125" s="23"/>
      <c r="G125" s="23"/>
      <c r="H125" s="27"/>
      <c r="I125" s="23"/>
      <c r="J125" s="23"/>
      <c r="K125" s="23"/>
      <c r="L125" s="23"/>
      <c r="M125" s="23"/>
      <c r="N125" s="23"/>
      <c r="O125" s="23"/>
    </row>
    <row r="126" spans="1:15">
      <c r="A126" s="23"/>
      <c r="B126" s="25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>
      <c r="A127" s="23"/>
      <c r="B127" s="26"/>
      <c r="C127" s="29"/>
      <c r="D127" s="26"/>
      <c r="E127" s="29"/>
      <c r="F127" s="29"/>
      <c r="G127" s="29"/>
      <c r="H127" s="30"/>
      <c r="I127" s="23"/>
      <c r="J127" s="23"/>
      <c r="K127" s="23"/>
      <c r="L127" s="23"/>
      <c r="M127" s="23"/>
      <c r="N127" s="23"/>
      <c r="O127" s="23"/>
    </row>
    <row r="128" spans="1:15">
      <c r="A128" s="23"/>
      <c r="B128" s="26"/>
      <c r="C128" s="29"/>
      <c r="D128" s="26"/>
      <c r="E128" s="29"/>
      <c r="F128" s="29"/>
      <c r="G128" s="29"/>
      <c r="H128" s="29"/>
      <c r="I128" s="23"/>
      <c r="J128" s="23"/>
      <c r="K128" s="23"/>
      <c r="L128" s="23"/>
      <c r="M128" s="23"/>
      <c r="N128" s="23"/>
      <c r="O128" s="23"/>
    </row>
    <row r="129" spans="1:15">
      <c r="A129" s="23"/>
      <c r="B129" s="23"/>
      <c r="C129" s="23"/>
      <c r="D129" s="25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>
      <c r="A130" s="23"/>
      <c r="B130" s="25"/>
      <c r="C130" s="25"/>
      <c r="D130" s="25"/>
      <c r="E130" s="25"/>
      <c r="F130" s="25"/>
      <c r="G130" s="25"/>
      <c r="H130" s="25"/>
      <c r="I130" s="23"/>
      <c r="J130" s="23"/>
      <c r="K130" s="23"/>
      <c r="L130" s="23"/>
      <c r="M130" s="23"/>
      <c r="N130" s="23"/>
      <c r="O130" s="23"/>
    </row>
    <row r="131" spans="1:15">
      <c r="A131" s="23"/>
      <c r="B131" s="25"/>
      <c r="C131" s="25"/>
      <c r="D131" s="25"/>
      <c r="E131" s="25"/>
      <c r="F131" s="25"/>
      <c r="G131" s="25"/>
      <c r="H131" s="25"/>
      <c r="I131" s="23"/>
      <c r="J131" s="23"/>
      <c r="K131" s="31"/>
      <c r="L131" s="23"/>
      <c r="M131" s="23"/>
      <c r="N131" s="23"/>
      <c r="O131" s="23"/>
    </row>
    <row r="132" spans="1:15">
      <c r="A132" s="23"/>
      <c r="B132" s="23"/>
      <c r="C132" s="25"/>
      <c r="D132" s="25"/>
      <c r="E132" s="25"/>
      <c r="F132" s="25"/>
      <c r="G132" s="25"/>
      <c r="H132" s="25"/>
      <c r="I132" s="23"/>
      <c r="J132" s="23"/>
      <c r="K132" s="23"/>
      <c r="L132" s="23"/>
      <c r="M132" s="23"/>
      <c r="N132" s="23"/>
      <c r="O132" s="23"/>
    </row>
    <row r="133" spans="1:15">
      <c r="A133" s="23"/>
      <c r="B133" s="23"/>
      <c r="C133" s="25"/>
      <c r="D133" s="25"/>
      <c r="E133" s="25"/>
      <c r="F133" s="23"/>
      <c r="G133" s="25"/>
      <c r="H133" s="25"/>
      <c r="I133" s="23"/>
      <c r="J133" s="23"/>
      <c r="K133" s="23"/>
      <c r="L133" s="23"/>
      <c r="M133" s="23"/>
      <c r="N133" s="23"/>
      <c r="O133" s="23"/>
    </row>
    <row r="134" spans="1:15">
      <c r="A134" s="23"/>
      <c r="B134" s="23"/>
      <c r="C134" s="23"/>
      <c r="D134" s="25"/>
      <c r="E134" s="25"/>
      <c r="F134" s="23"/>
      <c r="G134" s="23"/>
      <c r="H134" s="25"/>
      <c r="I134" s="23"/>
      <c r="J134" s="23"/>
      <c r="K134" s="27"/>
      <c r="L134" s="23"/>
      <c r="M134" s="23"/>
      <c r="N134" s="23"/>
      <c r="O134" s="23"/>
    </row>
    <row r="135" spans="1:15">
      <c r="A135" s="23"/>
      <c r="B135" s="23"/>
      <c r="C135" s="23"/>
      <c r="D135" s="25"/>
      <c r="E135" s="25"/>
      <c r="F135" s="23"/>
      <c r="G135" s="23"/>
      <c r="H135" s="25"/>
      <c r="I135" s="23"/>
      <c r="J135" s="23"/>
      <c r="K135" s="23"/>
      <c r="L135" s="23"/>
      <c r="M135" s="23"/>
      <c r="N135" s="23"/>
      <c r="O135" s="23"/>
    </row>
    <row r="136" spans="1:15">
      <c r="A136" s="23"/>
      <c r="B136" s="23"/>
      <c r="C136" s="23"/>
      <c r="D136" s="25"/>
      <c r="E136" s="25"/>
      <c r="F136" s="23"/>
      <c r="G136" s="23"/>
      <c r="H136" s="25"/>
      <c r="I136" s="23"/>
      <c r="J136" s="23"/>
      <c r="K136" s="23"/>
      <c r="L136" s="23"/>
      <c r="M136" s="23"/>
      <c r="N136" s="23"/>
      <c r="O136" s="23"/>
    </row>
    <row r="137" spans="1:15">
      <c r="A137" s="23"/>
      <c r="B137" s="23"/>
      <c r="C137" s="23"/>
      <c r="D137" s="25"/>
      <c r="E137" s="25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>
      <c r="A138" s="23"/>
      <c r="B138" s="23"/>
      <c r="C138" s="23"/>
      <c r="D138" s="25"/>
      <c r="E138" s="25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>
      <c r="A139" s="23"/>
      <c r="B139" s="32"/>
      <c r="C139" s="32"/>
      <c r="D139" s="32"/>
      <c r="E139" s="32"/>
      <c r="F139" s="32"/>
      <c r="G139" s="32"/>
      <c r="H139" s="32"/>
      <c r="I139" s="23"/>
      <c r="J139" s="23"/>
      <c r="K139" s="23"/>
      <c r="L139" s="23"/>
      <c r="M139" s="23"/>
      <c r="N139" s="23"/>
      <c r="O139" s="23"/>
    </row>
    <row r="140" spans="1:15">
      <c r="A140" s="23"/>
      <c r="B140" s="23"/>
      <c r="C140" s="27"/>
      <c r="D140" s="27"/>
      <c r="E140" s="27"/>
      <c r="F140" s="27"/>
      <c r="G140" s="27"/>
      <c r="H140" s="27"/>
      <c r="I140" s="23"/>
      <c r="J140" s="33"/>
      <c r="K140" s="33"/>
      <c r="L140" s="33"/>
      <c r="M140" s="23"/>
      <c r="N140" s="23"/>
      <c r="O140" s="23"/>
    </row>
    <row r="141" spans="1:15">
      <c r="A141" s="23"/>
      <c r="B141" s="23"/>
      <c r="C141" s="27"/>
      <c r="D141" s="27"/>
      <c r="E141" s="27"/>
      <c r="F141" s="27"/>
      <c r="G141" s="27"/>
      <c r="H141" s="27"/>
      <c r="I141" s="23"/>
      <c r="J141" s="33"/>
      <c r="K141" s="33"/>
      <c r="L141" s="33"/>
      <c r="M141" s="23"/>
      <c r="N141" s="23"/>
      <c r="O141" s="23"/>
    </row>
    <row r="142" spans="1:15">
      <c r="A142" s="23"/>
      <c r="B142" s="23"/>
      <c r="C142" s="27"/>
      <c r="D142" s="27"/>
      <c r="E142" s="27"/>
      <c r="F142" s="27"/>
      <c r="G142" s="27"/>
      <c r="H142" s="27"/>
      <c r="I142" s="23"/>
      <c r="J142" s="33"/>
      <c r="K142" s="31"/>
      <c r="L142" s="31"/>
      <c r="M142" s="23"/>
      <c r="N142" s="23"/>
      <c r="O142" s="23"/>
    </row>
    <row r="143" spans="1:15">
      <c r="A143" s="23"/>
      <c r="B143" s="23"/>
      <c r="C143" s="27"/>
      <c r="D143" s="27"/>
      <c r="E143" s="27"/>
      <c r="F143" s="27"/>
      <c r="G143" s="27"/>
      <c r="H143" s="27"/>
      <c r="I143" s="23"/>
      <c r="J143" s="33"/>
      <c r="K143" s="31"/>
      <c r="L143" s="33"/>
      <c r="M143" s="23"/>
      <c r="N143" s="23"/>
      <c r="O143" s="23"/>
    </row>
    <row r="144" spans="1:15">
      <c r="A144" s="23"/>
      <c r="B144" s="34"/>
      <c r="C144" s="27"/>
      <c r="D144" s="27"/>
      <c r="E144" s="27"/>
      <c r="F144" s="35"/>
      <c r="G144" s="35"/>
      <c r="H144" s="27"/>
      <c r="I144" s="23"/>
      <c r="J144" s="33"/>
      <c r="K144" s="27"/>
      <c r="L144" s="27"/>
      <c r="M144" s="23"/>
      <c r="N144" s="23"/>
      <c r="O144" s="23"/>
    </row>
    <row r="145" spans="1:15">
      <c r="A145" s="23"/>
      <c r="B145" s="34"/>
      <c r="C145" s="27"/>
      <c r="D145" s="27"/>
      <c r="E145" s="27"/>
      <c r="F145" s="35"/>
      <c r="G145" s="35"/>
      <c r="H145" s="27"/>
      <c r="I145" s="23"/>
      <c r="J145" s="27"/>
      <c r="K145" s="27"/>
      <c r="L145" s="27"/>
      <c r="M145" s="23"/>
      <c r="N145" s="23"/>
      <c r="O145" s="23"/>
    </row>
    <row r="146" spans="1:15">
      <c r="A146" s="23"/>
      <c r="B146" s="23"/>
      <c r="C146" s="23"/>
      <c r="D146" s="23"/>
      <c r="E146" s="23"/>
      <c r="F146" s="23"/>
      <c r="G146" s="23"/>
      <c r="H146" s="27"/>
      <c r="I146" s="23"/>
      <c r="J146" s="23"/>
      <c r="K146" s="23"/>
      <c r="L146" s="23"/>
      <c r="M146" s="23"/>
      <c r="N146" s="23"/>
      <c r="O146" s="23"/>
    </row>
    <row r="147" spans="1: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</sheetData>
  <mergeCells count="5">
    <mergeCell ref="C5:E5"/>
    <mergeCell ref="G5:I5"/>
    <mergeCell ref="P34:R34"/>
    <mergeCell ref="T34:V34"/>
    <mergeCell ref="B10:D10"/>
  </mergeCells>
  <phoneticPr fontId="0" type="noConversion"/>
  <pageMargins left="0.75" right="0.75" top="1" bottom="1" header="0.5" footer="0.5"/>
  <pageSetup paperSize="9" scale="43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QGYHT-FCXR9-49MPW-W6XDK-8XF37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 S RAMANKUTTY</cp:lastModifiedBy>
  <cp:lastPrinted>2016-09-18T10:44:24Z</cp:lastPrinted>
  <dcterms:created xsi:type="dcterms:W3CDTF">2009-11-20T14:40:40Z</dcterms:created>
  <dcterms:modified xsi:type="dcterms:W3CDTF">2016-09-18T10:57:16Z</dcterms:modified>
</cp:coreProperties>
</file>