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<sst xmlns="http://schemas.openxmlformats.org/spreadsheetml/2006/main" count="142" uniqueCount="84">
  <si>
    <t>PRE REVISED PAY</t>
  </si>
  <si>
    <t>68.8% FIXATION</t>
  </si>
  <si>
    <t>78.2% FIXATION</t>
  </si>
  <si>
    <t>DA   68.8%</t>
  </si>
  <si>
    <t>30% WEIGHTAGE</t>
  </si>
  <si>
    <t>NEW PAYSCALE</t>
  </si>
  <si>
    <t>DA  78.2%</t>
  </si>
  <si>
    <t>30% WIGHTATAGE</t>
  </si>
  <si>
    <t>TOTAL REVISED PAY</t>
  </si>
  <si>
    <t>PENSION REVISION CALCULATOR FOR 78.2% WHO RETIRED AFTER 1.1.2007</t>
  </si>
  <si>
    <t>By S. NARASIMHAN, STR DIVISION,  MOBILE No.09444415150</t>
  </si>
  <si>
    <t>SIMPLE CALCULATOR:</t>
  </si>
  <si>
    <t>18.6.2012</t>
  </si>
  <si>
    <t>PA + DA</t>
  </si>
  <si>
    <t>LAST PAY DRAWN 2007</t>
  </si>
  <si>
    <t xml:space="preserve">TOTAL  </t>
  </si>
  <si>
    <t>INCREMENT 2007</t>
  </si>
  <si>
    <t>TOTAL</t>
  </si>
  <si>
    <t>LAST PAY DRAWN 2008</t>
  </si>
  <si>
    <t>INCREMENT 2008</t>
  </si>
  <si>
    <t>INCREMENT 2009</t>
  </si>
  <si>
    <t>LAST PAY DRAWN 2009</t>
  </si>
  <si>
    <t>INCREMENT 2010</t>
  </si>
  <si>
    <t>LAST PAY DRAWN 2011</t>
  </si>
  <si>
    <t>LAST PAY DRAWN 2010</t>
  </si>
  <si>
    <t>INCREMENT 2011</t>
  </si>
  <si>
    <t>LAST PAY DRAWN 2012</t>
  </si>
  <si>
    <t>INCREMENT 2012</t>
  </si>
  <si>
    <t>INCREMENT 2013</t>
  </si>
  <si>
    <t>LAST PAY DRAWN 2013</t>
  </si>
  <si>
    <t>REVISED PAY ON 1-1-07</t>
  </si>
  <si>
    <t>PENSION DIFFERENCE</t>
  </si>
  <si>
    <t>ARREARS CALCULATIONS</t>
  </si>
  <si>
    <t>COMMUTATION</t>
  </si>
  <si>
    <t>NET PENSION</t>
  </si>
  <si>
    <t>IDA%</t>
  </si>
  <si>
    <t>IDA AMT.</t>
  </si>
  <si>
    <t xml:space="preserve"> IDA%</t>
  </si>
  <si>
    <t>July.. 2013</t>
  </si>
  <si>
    <t>Oct… 2013</t>
  </si>
  <si>
    <t>Jan.... 2014</t>
  </si>
  <si>
    <t>Apr... 2014</t>
  </si>
  <si>
    <t>July.. 2014</t>
  </si>
  <si>
    <t>Oct… 2014</t>
  </si>
  <si>
    <t>Jan.... 2015</t>
  </si>
  <si>
    <t>Apr... 2015</t>
  </si>
  <si>
    <t>May..2015</t>
  </si>
  <si>
    <t>June..2015</t>
  </si>
  <si>
    <t>68.2% PENSION</t>
  </si>
  <si>
    <t>78.2% PENSION</t>
  </si>
  <si>
    <t>NEW PAY</t>
  </si>
  <si>
    <t>Revised BP (68.8%)</t>
  </si>
  <si>
    <t>New BP   (78.2%)</t>
  </si>
  <si>
    <t xml:space="preserve">NOTE: </t>
  </si>
  <si>
    <t>THE ABOVE PENSION REVISION CALCULATOR WILL BE ACCURATE TO ONLY THOSE PENSIONERS WHO ARE  HAVING NO INTERMEDIATE CHANGE OF PAYSCALES ON ACCOUNT OF PROMOTION ETC. BETWEEN 2007 TO 2013</t>
  </si>
  <si>
    <t>THOSE  CASES ARE INDIVIDUAL CASES AND CANNOT BE PREPARED IN COMMON FOR ALL</t>
  </si>
  <si>
    <t>NOTE: THIS TABLE WILL BE ACCURATE FOR STRAIGHT CASES WITHOUT ANY CHANGE IN PAYSCALES DUE TO PROMOTION BETWEEN 2007-13. THOSE PEOPLE CAN ALTER THIS TABLE AND CAN FIND THEIR ARREARS.</t>
  </si>
  <si>
    <t>NOTE DOWN YOUR OLD PENSION &amp; REVISED PENSION UPTO YOUR RETIREMENT YEAR AND  DELETE FOLLWING YEARS:</t>
  </si>
  <si>
    <t xml:space="preserve">DIFF ERENCE IN PENSION </t>
  </si>
  <si>
    <t>July..2015</t>
  </si>
  <si>
    <t>Aug..2015</t>
  </si>
  <si>
    <t>sep..2015</t>
  </si>
  <si>
    <t>Oct..2015</t>
  </si>
  <si>
    <t>Nov..2015</t>
  </si>
  <si>
    <t>Dec..2015</t>
  </si>
  <si>
    <t>Jan..2016</t>
  </si>
  <si>
    <t>Feb..2016</t>
  </si>
  <si>
    <t>Mar..2016</t>
  </si>
  <si>
    <t>from 1st July 13 to march 16</t>
  </si>
  <si>
    <t>arrears from july 2013 to march 16</t>
  </si>
  <si>
    <t>arrears froom 10-6-13 to 30-6-2013</t>
  </si>
  <si>
    <t>TOTAL ARREARS</t>
  </si>
  <si>
    <t>ENTER YOUR LAST BASIC PENSION DRAWN AS ON 1-1-2013</t>
  </si>
  <si>
    <t>June .2013</t>
  </si>
  <si>
    <t>June..2013</t>
  </si>
  <si>
    <t xml:space="preserve">ENTER Your new BASIC PENSION AS ON 1-1-2013 </t>
  </si>
  <si>
    <t>ENTER YOUR OLD BASIC PAY AS ON                 1-1-2007</t>
  </si>
  <si>
    <t>DUE</t>
  </si>
  <si>
    <t>DRAWN</t>
  </si>
  <si>
    <t>Apr..2016</t>
  </si>
  <si>
    <t>May..2016</t>
  </si>
  <si>
    <t>June..2016</t>
  </si>
  <si>
    <t>with 78.2 ida fixed</t>
  </si>
  <si>
    <t>with 68.2% ida fixed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</si>
</sst>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00000"/>
    <numFmt numFmtId="172" formatCode="0.00000"/>
    <numFmt numFmtId="173" formatCode="0.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20"/>
      <color indexed="12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b/>
      <sz val="20"/>
      <color indexed="12"/>
      <name val="Calibri"/>
      <family val="2"/>
    </font>
    <font>
      <sz val="20"/>
      <color indexed="12"/>
      <name val="Calibri"/>
      <family val="2"/>
    </font>
    <font>
      <b/>
      <sz val="18"/>
      <color indexed="10"/>
      <name val="Calibri"/>
      <family val="2"/>
    </font>
    <font>
      <b/>
      <sz val="16"/>
      <color indexed="12"/>
      <name val="Calibri"/>
      <family val="2"/>
    </font>
    <font>
      <b/>
      <sz val="16"/>
      <color indexed="10"/>
      <name val="Calibri"/>
      <family val="2"/>
    </font>
    <font>
      <b/>
      <sz val="18"/>
      <name val="Calibri"/>
      <family val="2"/>
    </font>
    <font>
      <b/>
      <sz val="48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rgb="FF0000FF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b/>
      <sz val="11"/>
      <color rgb="FFC0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20"/>
      <color rgb="FF0000FF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u val="single"/>
      <sz val="14"/>
      <color rgb="FFFF0000"/>
      <name val="Calibri"/>
      <family val="2"/>
    </font>
    <font>
      <b/>
      <sz val="20"/>
      <color rgb="FF0000FF"/>
      <name val="Calibri"/>
      <family val="2"/>
    </font>
    <font>
      <sz val="20"/>
      <color rgb="FF0000FF"/>
      <name val="Calibri"/>
      <family val="2"/>
    </font>
    <font>
      <b/>
      <sz val="18"/>
      <color rgb="FFFF0000"/>
      <name val="Calibri"/>
      <family val="2"/>
    </font>
    <font>
      <b/>
      <sz val="16"/>
      <color rgb="FF0000FF"/>
      <name val="Calibri"/>
      <family val="2"/>
    </font>
    <font>
      <b/>
      <sz val="16"/>
      <color rgb="FFFF0000"/>
      <name val="Calibri"/>
      <family val="2"/>
    </font>
    <font>
      <b/>
      <sz val="48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</font>
    <font>
      <b/>
      <sz val="12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2" fontId="58" fillId="0" borderId="0" xfId="0" applyNumberFormat="1" applyFont="1" applyAlignment="1">
      <alignment/>
    </xf>
    <xf numFmtId="10" fontId="58" fillId="0" borderId="0" xfId="0" applyNumberFormat="1" applyFont="1" applyAlignment="1">
      <alignment/>
    </xf>
    <xf numFmtId="1" fontId="58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9" fontId="58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8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6" fillId="0" borderId="12" xfId="0" applyFont="1" applyBorder="1" applyAlignment="1">
      <alignment/>
    </xf>
    <xf numFmtId="0" fontId="66" fillId="0" borderId="11" xfId="0" applyFont="1" applyBorder="1" applyAlignment="1">
      <alignment/>
    </xf>
    <xf numFmtId="170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66" fillId="0" borderId="10" xfId="0" applyFont="1" applyBorder="1" applyAlignment="1">
      <alignment/>
    </xf>
    <xf numFmtId="14" fontId="0" fillId="0" borderId="13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67" fillId="0" borderId="0" xfId="0" applyFont="1" applyAlignment="1">
      <alignment/>
    </xf>
    <xf numFmtId="170" fontId="0" fillId="0" borderId="15" xfId="0" applyNumberFormat="1" applyFill="1" applyBorder="1" applyAlignment="1">
      <alignment horizontal="center"/>
    </xf>
    <xf numFmtId="0" fontId="68" fillId="0" borderId="15" xfId="0" applyFont="1" applyFill="1" applyBorder="1" applyAlignment="1">
      <alignment/>
    </xf>
    <xf numFmtId="170" fontId="0" fillId="0" borderId="0" xfId="0" applyNumberFormat="1" applyAlignment="1">
      <alignment/>
    </xf>
    <xf numFmtId="0" fontId="68" fillId="0" borderId="0" xfId="0" applyFont="1" applyAlignment="1">
      <alignment/>
    </xf>
    <xf numFmtId="2" fontId="68" fillId="0" borderId="0" xfId="0" applyNumberFormat="1" applyFont="1" applyAlignment="1">
      <alignment/>
    </xf>
    <xf numFmtId="0" fontId="6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0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1" fontId="58" fillId="0" borderId="0" xfId="0" applyNumberFormat="1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1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37" fillId="0" borderId="0" xfId="0" applyFont="1" applyAlignment="1">
      <alignment horizontal="left"/>
    </xf>
    <xf numFmtId="170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170" fontId="79" fillId="0" borderId="0" xfId="0" applyNumberFormat="1" applyFont="1" applyAlignment="1">
      <alignment/>
    </xf>
    <xf numFmtId="0" fontId="81" fillId="0" borderId="0" xfId="0" applyFont="1" applyAlignment="1">
      <alignment/>
    </xf>
    <xf numFmtId="170" fontId="0" fillId="0" borderId="0" xfId="0" applyNumberForma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2" fontId="82" fillId="0" borderId="0" xfId="0" applyNumberFormat="1" applyFont="1" applyAlignment="1">
      <alignment/>
    </xf>
    <xf numFmtId="2" fontId="77" fillId="0" borderId="0" xfId="0" applyNumberFormat="1" applyFont="1" applyAlignment="1">
      <alignment horizontal="center"/>
    </xf>
    <xf numFmtId="0" fontId="82" fillId="0" borderId="0" xfId="0" applyFont="1" applyAlignment="1">
      <alignment horizontal="left"/>
    </xf>
    <xf numFmtId="0" fontId="83" fillId="0" borderId="0" xfId="0" applyFont="1" applyAlignment="1">
      <alignment/>
    </xf>
    <xf numFmtId="0" fontId="84" fillId="0" borderId="0" xfId="0" applyFont="1" applyAlignment="1">
      <alignment horizontal="center" wrapText="1"/>
    </xf>
    <xf numFmtId="0" fontId="6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B40">
      <selection activeCell="D49" sqref="D49"/>
    </sheetView>
  </sheetViews>
  <sheetFormatPr defaultColWidth="9.140625" defaultRowHeight="15"/>
  <cols>
    <col min="1" max="1" width="23.421875" style="0" customWidth="1"/>
    <col min="2" max="2" width="16.28125" style="0" customWidth="1"/>
    <col min="3" max="3" width="17.7109375" style="0" customWidth="1"/>
    <col min="4" max="4" width="21.140625" style="0" customWidth="1"/>
    <col min="5" max="5" width="24.57421875" style="0" customWidth="1"/>
    <col min="6" max="6" width="13.140625" style="0" customWidth="1"/>
    <col min="7" max="7" width="18.7109375" style="0" customWidth="1"/>
    <col min="8" max="8" width="16.8515625" style="0" customWidth="1"/>
    <col min="9" max="9" width="26.57421875" style="0" customWidth="1"/>
    <col min="10" max="10" width="28.421875" style="13" customWidth="1"/>
    <col min="11" max="11" width="16.28125" style="0" customWidth="1"/>
    <col min="15" max="15" width="14.140625" style="0" customWidth="1"/>
    <col min="16" max="16" width="15.8515625" style="0" customWidth="1"/>
  </cols>
  <sheetData>
    <row r="1" spans="1:10" ht="26.25">
      <c r="A1" s="15" t="s">
        <v>11</v>
      </c>
      <c r="C1" s="6" t="s">
        <v>9</v>
      </c>
      <c r="D1" s="7"/>
      <c r="E1" s="7"/>
      <c r="F1" s="7"/>
      <c r="G1" s="7"/>
      <c r="H1" s="7"/>
      <c r="I1" s="7"/>
      <c r="J1" s="12"/>
    </row>
    <row r="2" spans="4:8" ht="18.75">
      <c r="D2" s="8" t="s">
        <v>10</v>
      </c>
      <c r="E2" s="9"/>
      <c r="F2" s="9"/>
      <c r="G2" s="9"/>
      <c r="H2" s="9"/>
    </row>
    <row r="3" spans="4:8" ht="15">
      <c r="D3" s="9"/>
      <c r="E3" s="10" t="s">
        <v>12</v>
      </c>
      <c r="F3" s="9"/>
      <c r="G3" s="9"/>
      <c r="H3" s="9"/>
    </row>
    <row r="4" spans="1:8" ht="21">
      <c r="A4" s="53" t="s">
        <v>56</v>
      </c>
      <c r="D4" s="9"/>
      <c r="E4" s="10"/>
      <c r="F4" s="9"/>
      <c r="G4" s="9"/>
      <c r="H4" s="9"/>
    </row>
    <row r="5" spans="1:8" ht="21">
      <c r="A5" s="53"/>
      <c r="D5" s="9"/>
      <c r="E5" s="10"/>
      <c r="F5" s="9"/>
      <c r="G5" s="9"/>
      <c r="H5" s="9"/>
    </row>
    <row r="6" spans="1:10" s="49" customFormat="1" ht="49.5">
      <c r="A6" s="68" t="s">
        <v>76</v>
      </c>
      <c r="B6" s="48"/>
      <c r="C6" s="47">
        <v>13675</v>
      </c>
      <c r="D6" s="54"/>
      <c r="J6" s="50"/>
    </row>
    <row r="7" ht="15">
      <c r="E7" s="2"/>
    </row>
    <row r="8" spans="1:5" ht="23.25">
      <c r="A8" s="51" t="s">
        <v>57</v>
      </c>
      <c r="E8" s="2"/>
    </row>
    <row r="9" spans="2:9" ht="15">
      <c r="B9" s="1"/>
      <c r="C9" s="1"/>
      <c r="I9" s="1"/>
    </row>
    <row r="11" spans="1:11" ht="15">
      <c r="A11" s="1"/>
      <c r="B11" s="1"/>
      <c r="C11" s="2" t="s">
        <v>1</v>
      </c>
      <c r="D11" s="2" t="s">
        <v>48</v>
      </c>
      <c r="E11" s="2"/>
      <c r="F11" s="2"/>
      <c r="G11" s="2" t="s">
        <v>2</v>
      </c>
      <c r="H11" s="2" t="s">
        <v>49</v>
      </c>
      <c r="I11" s="1"/>
      <c r="J11" s="2" t="s">
        <v>31</v>
      </c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2"/>
      <c r="K12" s="1"/>
    </row>
    <row r="13" spans="1:11" ht="15">
      <c r="A13" s="1" t="s">
        <v>0</v>
      </c>
      <c r="B13" s="1"/>
      <c r="C13" s="3">
        <f>C6</f>
        <v>13675</v>
      </c>
      <c r="D13" s="2"/>
      <c r="E13" s="1" t="s">
        <v>0</v>
      </c>
      <c r="F13" s="1"/>
      <c r="G13" s="3">
        <f>C13</f>
        <v>13675</v>
      </c>
      <c r="H13" s="2"/>
      <c r="I13" s="1"/>
      <c r="J13" s="2"/>
      <c r="K13" s="1"/>
    </row>
    <row r="14" spans="1:11" ht="15">
      <c r="A14" s="4" t="s">
        <v>3</v>
      </c>
      <c r="B14" s="1"/>
      <c r="C14" s="3">
        <f>ROUND((C13*0.688),0)</f>
        <v>9408</v>
      </c>
      <c r="D14" s="2"/>
      <c r="E14" s="1" t="s">
        <v>6</v>
      </c>
      <c r="F14" s="1"/>
      <c r="G14" s="3">
        <f>ROUND((G13*0.782),0)</f>
        <v>10694</v>
      </c>
      <c r="H14" s="2"/>
      <c r="I14" s="1"/>
      <c r="J14" s="2"/>
      <c r="K14" s="1"/>
    </row>
    <row r="15" spans="1:11" ht="15">
      <c r="A15" s="4" t="s">
        <v>13</v>
      </c>
      <c r="B15" s="1"/>
      <c r="C15" s="3">
        <f>C13+C14</f>
        <v>23083</v>
      </c>
      <c r="D15" s="2"/>
      <c r="E15" s="4" t="s">
        <v>13</v>
      </c>
      <c r="F15" s="1"/>
      <c r="G15" s="3">
        <f>G13+G14</f>
        <v>24369</v>
      </c>
      <c r="H15" s="2"/>
      <c r="I15" s="1"/>
      <c r="J15" s="2"/>
      <c r="K15" s="1"/>
    </row>
    <row r="16" spans="1:11" ht="15">
      <c r="A16" s="1" t="s">
        <v>4</v>
      </c>
      <c r="B16" s="1"/>
      <c r="C16" s="3">
        <f>ROUND((C15*0.3),2)</f>
        <v>6924.9</v>
      </c>
      <c r="D16" s="2"/>
      <c r="E16" s="1" t="s">
        <v>7</v>
      </c>
      <c r="F16" s="1"/>
      <c r="G16" s="3">
        <f>ROUND(((G13+G14)*0.3),2)</f>
        <v>7310.7</v>
      </c>
      <c r="H16" s="2"/>
      <c r="I16" s="1"/>
      <c r="J16" s="2"/>
      <c r="K16" s="1"/>
    </row>
    <row r="17" spans="1:11" ht="15">
      <c r="A17" s="1" t="s">
        <v>50</v>
      </c>
      <c r="B17" s="1"/>
      <c r="C17" s="3">
        <f>C15+C16</f>
        <v>30007.9</v>
      </c>
      <c r="D17" s="2"/>
      <c r="E17" s="1" t="s">
        <v>5</v>
      </c>
      <c r="F17" s="1"/>
      <c r="G17" s="3">
        <f>G15+G16</f>
        <v>31679.7</v>
      </c>
      <c r="H17" s="2"/>
      <c r="I17" s="1"/>
      <c r="J17" s="2"/>
      <c r="K17" s="1"/>
    </row>
    <row r="18" spans="1:11" ht="15">
      <c r="A18" s="1" t="s">
        <v>8</v>
      </c>
      <c r="B18" s="2"/>
      <c r="C18" s="3">
        <f>ROUND((C17+5),-1)</f>
        <v>30010</v>
      </c>
      <c r="D18" s="2"/>
      <c r="E18" s="1" t="s">
        <v>8</v>
      </c>
      <c r="F18" s="2"/>
      <c r="G18" s="3">
        <f>ROUND((G17+5),-1)</f>
        <v>31680</v>
      </c>
      <c r="H18" s="2"/>
      <c r="I18" s="1"/>
      <c r="J18" s="2"/>
      <c r="K18" s="1"/>
    </row>
    <row r="19" spans="1:11" ht="15">
      <c r="A19" s="1" t="s">
        <v>30</v>
      </c>
      <c r="B19" s="2"/>
      <c r="C19" s="3">
        <f>C18</f>
        <v>30010</v>
      </c>
      <c r="D19" s="2">
        <f>C19/2</f>
        <v>15005</v>
      </c>
      <c r="E19" s="1" t="s">
        <v>30</v>
      </c>
      <c r="F19" s="2"/>
      <c r="G19" s="3">
        <f>G18</f>
        <v>31680</v>
      </c>
      <c r="H19" s="2">
        <f>G19/2</f>
        <v>15840</v>
      </c>
      <c r="I19" s="1"/>
      <c r="J19" s="2">
        <f>H19-D19</f>
        <v>835</v>
      </c>
      <c r="K19" s="1"/>
    </row>
    <row r="20" spans="1:11" ht="15">
      <c r="A20" s="1" t="s">
        <v>16</v>
      </c>
      <c r="B20" s="11">
        <v>0.03</v>
      </c>
      <c r="C20" s="3">
        <f>C19*B20</f>
        <v>900.3</v>
      </c>
      <c r="D20" s="2"/>
      <c r="E20" s="1" t="s">
        <v>16</v>
      </c>
      <c r="F20" s="11">
        <v>0.03</v>
      </c>
      <c r="G20" s="3">
        <f>G19*F20</f>
        <v>950.4</v>
      </c>
      <c r="H20" s="2"/>
      <c r="I20" s="1"/>
      <c r="J20" s="2"/>
      <c r="K20" s="1"/>
    </row>
    <row r="21" spans="1:11" ht="15">
      <c r="A21" s="1" t="s">
        <v>15</v>
      </c>
      <c r="B21" s="11"/>
      <c r="C21" s="3">
        <f>C19+C20</f>
        <v>30910.3</v>
      </c>
      <c r="D21" s="2"/>
      <c r="E21" s="1" t="s">
        <v>15</v>
      </c>
      <c r="F21" s="11"/>
      <c r="G21" s="3">
        <f>G19+G20</f>
        <v>32630.4</v>
      </c>
      <c r="H21" s="2"/>
      <c r="I21" s="1"/>
      <c r="J21" s="2"/>
      <c r="K21" s="1"/>
    </row>
    <row r="22" spans="1:11" ht="15">
      <c r="A22" s="1" t="s">
        <v>14</v>
      </c>
      <c r="B22" s="11"/>
      <c r="C22" s="3">
        <f>ROUND((C21+5),-1)</f>
        <v>30920</v>
      </c>
      <c r="D22" s="2">
        <f>C22/2</f>
        <v>15460</v>
      </c>
      <c r="E22" s="1" t="s">
        <v>14</v>
      </c>
      <c r="F22" s="11"/>
      <c r="G22" s="3">
        <f>ROUND((G21+5),-1)</f>
        <v>32640</v>
      </c>
      <c r="H22" s="2">
        <f>G22/2</f>
        <v>16320</v>
      </c>
      <c r="I22" s="1"/>
      <c r="J22" s="2">
        <f>H22-D22</f>
        <v>860</v>
      </c>
      <c r="K22" s="1"/>
    </row>
    <row r="23" spans="1:11" ht="15">
      <c r="A23" s="1" t="s">
        <v>19</v>
      </c>
      <c r="B23" s="11">
        <v>0.03</v>
      </c>
      <c r="C23" s="3">
        <f>C22*B23</f>
        <v>927.5999999999999</v>
      </c>
      <c r="D23" s="2"/>
      <c r="E23" s="1" t="s">
        <v>19</v>
      </c>
      <c r="F23" s="11">
        <v>0.03</v>
      </c>
      <c r="G23" s="3">
        <f>G22*F23</f>
        <v>979.1999999999999</v>
      </c>
      <c r="H23" s="2"/>
      <c r="I23" s="1"/>
      <c r="J23" s="2"/>
      <c r="K23" s="1"/>
    </row>
    <row r="24" spans="1:11" ht="15">
      <c r="A24" s="1" t="s">
        <v>17</v>
      </c>
      <c r="B24" s="11"/>
      <c r="C24" s="3">
        <f>C22+C23</f>
        <v>31847.6</v>
      </c>
      <c r="D24" s="2"/>
      <c r="E24" s="1" t="s">
        <v>17</v>
      </c>
      <c r="F24" s="11"/>
      <c r="G24" s="3">
        <f>G22+G23</f>
        <v>33619.2</v>
      </c>
      <c r="H24" s="2"/>
      <c r="I24" s="1"/>
      <c r="J24" s="2"/>
      <c r="K24" s="1"/>
    </row>
    <row r="25" spans="1:11" ht="15">
      <c r="A25" s="1" t="s">
        <v>18</v>
      </c>
      <c r="B25" s="11"/>
      <c r="C25" s="3">
        <f>ROUND((C24+5),-1)</f>
        <v>31850</v>
      </c>
      <c r="D25" s="2">
        <f>C25/2</f>
        <v>15925</v>
      </c>
      <c r="E25" s="1" t="s">
        <v>18</v>
      </c>
      <c r="F25" s="11"/>
      <c r="G25" s="3">
        <f>ROUND((G24+5),-1)</f>
        <v>33620</v>
      </c>
      <c r="H25" s="2">
        <f>G25/2</f>
        <v>16810</v>
      </c>
      <c r="I25" s="1"/>
      <c r="J25" s="2">
        <f>H25-D25</f>
        <v>885</v>
      </c>
      <c r="K25" s="1"/>
    </row>
    <row r="26" spans="1:11" ht="15">
      <c r="A26" s="1" t="s">
        <v>20</v>
      </c>
      <c r="B26" s="11">
        <v>0.03</v>
      </c>
      <c r="C26" s="3">
        <f>C25*B26</f>
        <v>955.5</v>
      </c>
      <c r="D26" s="2"/>
      <c r="E26" s="1" t="s">
        <v>20</v>
      </c>
      <c r="F26" s="11">
        <v>0.03</v>
      </c>
      <c r="G26" s="3">
        <f>G25*F26</f>
        <v>1008.5999999999999</v>
      </c>
      <c r="H26" s="2"/>
      <c r="I26" s="1"/>
      <c r="J26" s="2"/>
      <c r="K26" s="1"/>
    </row>
    <row r="27" spans="1:11" ht="15">
      <c r="A27" s="1" t="s">
        <v>17</v>
      </c>
      <c r="B27" s="11"/>
      <c r="C27" s="3">
        <f>C25+C26</f>
        <v>32805.5</v>
      </c>
      <c r="D27" s="2"/>
      <c r="E27" s="1" t="s">
        <v>17</v>
      </c>
      <c r="F27" s="11"/>
      <c r="G27" s="3">
        <f>G25+G26</f>
        <v>34628.6</v>
      </c>
      <c r="H27" s="2"/>
      <c r="I27" s="1"/>
      <c r="J27" s="2"/>
      <c r="K27" s="1"/>
    </row>
    <row r="28" spans="1:11" ht="15">
      <c r="A28" s="1" t="s">
        <v>21</v>
      </c>
      <c r="B28" s="11"/>
      <c r="C28" s="3">
        <f>ROUND((C27+5),-1)</f>
        <v>32810</v>
      </c>
      <c r="D28" s="2">
        <f>C28/2</f>
        <v>16405</v>
      </c>
      <c r="E28" s="1" t="s">
        <v>21</v>
      </c>
      <c r="F28" s="11"/>
      <c r="G28" s="3">
        <f>ROUND((G27+5),-1)</f>
        <v>34630</v>
      </c>
      <c r="H28" s="2">
        <f>G28/2</f>
        <v>17315</v>
      </c>
      <c r="I28" s="1"/>
      <c r="J28" s="2">
        <f>H28-D28</f>
        <v>910</v>
      </c>
      <c r="K28" s="1"/>
    </row>
    <row r="29" spans="1:11" ht="15">
      <c r="A29" s="1" t="s">
        <v>22</v>
      </c>
      <c r="B29" s="11">
        <v>0.03</v>
      </c>
      <c r="C29" s="3">
        <f>C28*B29</f>
        <v>984.3</v>
      </c>
      <c r="D29" s="2"/>
      <c r="E29" s="1" t="s">
        <v>22</v>
      </c>
      <c r="F29" s="11">
        <v>0.03</v>
      </c>
      <c r="G29" s="3">
        <f>G28*F29</f>
        <v>1038.8999999999999</v>
      </c>
      <c r="H29" s="2"/>
      <c r="I29" s="1"/>
      <c r="J29" s="2"/>
      <c r="K29" s="1"/>
    </row>
    <row r="30" spans="1:11" ht="15">
      <c r="A30" s="1" t="s">
        <v>17</v>
      </c>
      <c r="B30" s="11"/>
      <c r="C30" s="3">
        <f>C28+C29</f>
        <v>33794.3</v>
      </c>
      <c r="D30" s="2"/>
      <c r="E30" s="1" t="s">
        <v>17</v>
      </c>
      <c r="F30" s="11"/>
      <c r="G30" s="3">
        <f>G28+G29</f>
        <v>35668.9</v>
      </c>
      <c r="H30" s="2"/>
      <c r="I30" s="1"/>
      <c r="J30" s="2"/>
      <c r="K30" s="1"/>
    </row>
    <row r="31" spans="1:11" ht="15">
      <c r="A31" s="1" t="s">
        <v>24</v>
      </c>
      <c r="B31" s="11"/>
      <c r="C31" s="3">
        <f>ROUND((C30+5),-1)</f>
        <v>33800</v>
      </c>
      <c r="D31" s="2">
        <f>C31/2</f>
        <v>16900</v>
      </c>
      <c r="E31" s="1" t="s">
        <v>24</v>
      </c>
      <c r="F31" s="11"/>
      <c r="G31" s="3">
        <f>ROUND((G30+5),-1)</f>
        <v>35670</v>
      </c>
      <c r="H31" s="2">
        <f>G31/2</f>
        <v>17835</v>
      </c>
      <c r="I31" s="1"/>
      <c r="J31" s="2">
        <f>H31-D31</f>
        <v>935</v>
      </c>
      <c r="K31" s="1"/>
    </row>
    <row r="32" spans="1:11" ht="15">
      <c r="A32" s="1" t="s">
        <v>25</v>
      </c>
      <c r="B32" s="11">
        <v>0.03</v>
      </c>
      <c r="C32" s="3">
        <f>C31*B32</f>
        <v>1014</v>
      </c>
      <c r="D32" s="2"/>
      <c r="E32" s="1" t="s">
        <v>25</v>
      </c>
      <c r="F32" s="11">
        <v>0.03</v>
      </c>
      <c r="G32" s="3">
        <f>G31*F32</f>
        <v>1070.1</v>
      </c>
      <c r="H32" s="2"/>
      <c r="I32" s="1"/>
      <c r="J32" s="2"/>
      <c r="K32" s="1"/>
    </row>
    <row r="33" spans="1:11" ht="15">
      <c r="A33" s="1" t="s">
        <v>17</v>
      </c>
      <c r="B33" s="11"/>
      <c r="C33" s="3">
        <f>C31+C32</f>
        <v>34814</v>
      </c>
      <c r="D33" s="2"/>
      <c r="E33" s="1" t="s">
        <v>17</v>
      </c>
      <c r="F33" s="11"/>
      <c r="G33" s="3">
        <f>G31+G32</f>
        <v>36740.1</v>
      </c>
      <c r="H33" s="2"/>
      <c r="I33" s="1"/>
      <c r="J33" s="2"/>
      <c r="K33" s="1"/>
    </row>
    <row r="34" spans="1:11" ht="15">
      <c r="A34" s="1" t="s">
        <v>23</v>
      </c>
      <c r="B34" s="11"/>
      <c r="C34" s="3">
        <f>ROUND((C33+5),-1)</f>
        <v>34820</v>
      </c>
      <c r="D34" s="2">
        <f>C34/2</f>
        <v>17410</v>
      </c>
      <c r="E34" s="1" t="s">
        <v>23</v>
      </c>
      <c r="F34" s="11"/>
      <c r="G34" s="3">
        <f>ROUND((G33+5),-1)</f>
        <v>36750</v>
      </c>
      <c r="H34" s="2">
        <f>G34/2</f>
        <v>18375</v>
      </c>
      <c r="I34" s="1"/>
      <c r="J34" s="2">
        <f>H34-D34</f>
        <v>965</v>
      </c>
      <c r="K34" s="1"/>
    </row>
    <row r="35" spans="1:11" ht="15">
      <c r="A35" s="1" t="s">
        <v>27</v>
      </c>
      <c r="B35" s="11">
        <v>0.03</v>
      </c>
      <c r="C35" s="3">
        <f>C34*B35</f>
        <v>1044.6</v>
      </c>
      <c r="D35" s="2"/>
      <c r="E35" s="1" t="s">
        <v>27</v>
      </c>
      <c r="F35" s="11">
        <v>0.03</v>
      </c>
      <c r="G35" s="3">
        <f>G34*F35</f>
        <v>1102.5</v>
      </c>
      <c r="H35" s="2"/>
      <c r="I35" s="1"/>
      <c r="J35" s="2"/>
      <c r="K35" s="1"/>
    </row>
    <row r="36" spans="1:11" ht="15">
      <c r="A36" s="1" t="s">
        <v>17</v>
      </c>
      <c r="B36" s="11"/>
      <c r="C36" s="3">
        <f>C34+C35</f>
        <v>35864.6</v>
      </c>
      <c r="D36" s="2"/>
      <c r="E36" s="1" t="s">
        <v>17</v>
      </c>
      <c r="F36" s="11"/>
      <c r="G36" s="3">
        <f>G34+G35</f>
        <v>37852.5</v>
      </c>
      <c r="H36" s="2"/>
      <c r="I36" s="1"/>
      <c r="J36" s="2"/>
      <c r="K36" s="1"/>
    </row>
    <row r="37" spans="1:11" ht="15">
      <c r="A37" s="1" t="s">
        <v>26</v>
      </c>
      <c r="B37" s="11"/>
      <c r="C37" s="3">
        <f>ROUND((C36+5),-1)</f>
        <v>35870</v>
      </c>
      <c r="D37" s="2">
        <f>C37/2</f>
        <v>17935</v>
      </c>
      <c r="E37" s="1" t="s">
        <v>26</v>
      </c>
      <c r="F37" s="11"/>
      <c r="G37" s="3">
        <f>ROUND((G36+5),-1)</f>
        <v>37860</v>
      </c>
      <c r="H37" s="2">
        <f>G37/2</f>
        <v>18930</v>
      </c>
      <c r="I37" s="1"/>
      <c r="J37" s="2">
        <f>H37-D37</f>
        <v>995</v>
      </c>
      <c r="K37" s="1"/>
    </row>
    <row r="38" spans="1:11" ht="15">
      <c r="A38" s="1" t="s">
        <v>28</v>
      </c>
      <c r="B38" s="11">
        <v>0.03</v>
      </c>
      <c r="C38" s="3">
        <f>C37*B38</f>
        <v>1076.1</v>
      </c>
      <c r="D38" s="2"/>
      <c r="E38" s="1" t="s">
        <v>28</v>
      </c>
      <c r="F38" s="11">
        <v>0.03</v>
      </c>
      <c r="G38" s="3">
        <f>G37*F38</f>
        <v>1135.8</v>
      </c>
      <c r="H38" s="2"/>
      <c r="I38" s="1"/>
      <c r="J38" s="2"/>
      <c r="K38" s="1"/>
    </row>
    <row r="39" spans="1:11" ht="15">
      <c r="A39" s="1" t="s">
        <v>17</v>
      </c>
      <c r="B39" s="2"/>
      <c r="C39" s="3">
        <f>C37+C38</f>
        <v>36946.1</v>
      </c>
      <c r="D39" s="2"/>
      <c r="E39" s="1" t="s">
        <v>17</v>
      </c>
      <c r="F39" s="2"/>
      <c r="G39" s="3">
        <f>G37+G38</f>
        <v>38995.8</v>
      </c>
      <c r="H39" s="2"/>
      <c r="I39" s="1"/>
      <c r="J39" s="2"/>
      <c r="K39" s="1"/>
    </row>
    <row r="40" spans="1:11" ht="15">
      <c r="A40" s="1" t="s">
        <v>29</v>
      </c>
      <c r="B40" s="2"/>
      <c r="C40" s="3">
        <f>ROUND((C39+5),-1)</f>
        <v>36950</v>
      </c>
      <c r="D40" s="2">
        <f>C40/2</f>
        <v>18475</v>
      </c>
      <c r="E40" s="1" t="s">
        <v>29</v>
      </c>
      <c r="F40" s="2"/>
      <c r="G40" s="3">
        <f>ROUND((G39+5),-1)</f>
        <v>39000</v>
      </c>
      <c r="H40" s="2">
        <f>G40/2</f>
        <v>19500</v>
      </c>
      <c r="I40" s="1"/>
      <c r="J40" s="2">
        <f>H40-D40</f>
        <v>1025</v>
      </c>
      <c r="K40" s="1"/>
    </row>
    <row r="41" spans="1:11" ht="15">
      <c r="A41" s="1"/>
      <c r="B41" s="1"/>
      <c r="C41" s="3"/>
      <c r="D41" s="1"/>
      <c r="E41" s="1"/>
      <c r="F41" s="1"/>
      <c r="G41" s="3"/>
      <c r="H41" s="1"/>
      <c r="I41" s="1"/>
      <c r="J41" s="14"/>
      <c r="K41" s="1"/>
    </row>
    <row r="42" spans="1:10" s="44" customFormat="1" ht="18.75">
      <c r="A42" s="46" t="s">
        <v>53</v>
      </c>
      <c r="B42" s="43" t="s">
        <v>54</v>
      </c>
      <c r="E42" s="43"/>
      <c r="F42" s="43"/>
      <c r="G42" s="43"/>
      <c r="H42" s="43"/>
      <c r="I42" s="43"/>
      <c r="J42" s="45"/>
    </row>
    <row r="43" spans="1:10" s="44" customFormat="1" ht="18.75">
      <c r="A43" s="43"/>
      <c r="B43" s="43" t="s">
        <v>55</v>
      </c>
      <c r="C43" s="43"/>
      <c r="E43" s="43"/>
      <c r="F43" s="43"/>
      <c r="G43" s="43"/>
      <c r="H43" s="43"/>
      <c r="I43" s="43"/>
      <c r="J43" s="45"/>
    </row>
    <row r="44" spans="3:10" ht="15">
      <c r="C44" s="1"/>
      <c r="D44" s="1"/>
      <c r="E44" s="1"/>
      <c r="F44" s="1"/>
      <c r="G44" s="1"/>
      <c r="H44" s="1"/>
      <c r="I44" s="1"/>
      <c r="J44" s="2"/>
    </row>
    <row r="45" spans="1:10" ht="26.25">
      <c r="A45" s="1"/>
      <c r="B45" s="40" t="s">
        <v>32</v>
      </c>
      <c r="C45" s="1"/>
      <c r="E45" s="1"/>
      <c r="F45" s="1"/>
      <c r="G45" s="5"/>
      <c r="H45" s="1"/>
      <c r="I45" s="1"/>
      <c r="J45" s="14"/>
    </row>
    <row r="46" spans="1:10" ht="15" customHeight="1">
      <c r="A46" s="1"/>
      <c r="B46" s="40"/>
      <c r="C46" s="1"/>
      <c r="E46" s="1"/>
      <c r="F46" s="1"/>
      <c r="G46" s="5"/>
      <c r="H46" s="1"/>
      <c r="I46" s="1"/>
      <c r="J46" s="14"/>
    </row>
    <row r="47" spans="1:16" s="41" customFormat="1" ht="15" customHeight="1">
      <c r="A47" s="1"/>
      <c r="B47" s="10">
        <v>1</v>
      </c>
      <c r="C47" s="67" t="s">
        <v>72</v>
      </c>
      <c r="F47" s="65">
        <v>18475</v>
      </c>
      <c r="G47" s="5"/>
      <c r="H47" s="1"/>
      <c r="I47" s="1"/>
      <c r="J47" s="42">
        <v>1</v>
      </c>
      <c r="K47" s="1" t="s">
        <v>75</v>
      </c>
      <c r="P47" s="52">
        <v>19500</v>
      </c>
    </row>
    <row r="48" spans="2:11" ht="15">
      <c r="B48" s="13"/>
      <c r="C48" s="1" t="s">
        <v>83</v>
      </c>
      <c r="D48" s="1"/>
      <c r="E48" s="1"/>
      <c r="F48" s="1"/>
      <c r="G48" s="1"/>
      <c r="H48" s="1"/>
      <c r="I48" s="1"/>
      <c r="J48" s="2"/>
      <c r="K48" s="1" t="s">
        <v>82</v>
      </c>
    </row>
    <row r="49" spans="2:9" ht="15">
      <c r="B49" s="13"/>
      <c r="D49" s="1"/>
      <c r="E49" s="1"/>
      <c r="F49" s="1"/>
      <c r="G49" s="1"/>
      <c r="H49" s="1"/>
      <c r="I49" s="1"/>
    </row>
    <row r="50" spans="7:15" ht="15.75" thickBot="1">
      <c r="G50" s="32"/>
      <c r="J50"/>
      <c r="O50" s="32"/>
    </row>
    <row r="51" spans="2:18" ht="15.75" thickBot="1">
      <c r="B51" s="36"/>
      <c r="C51" s="37" t="s">
        <v>51</v>
      </c>
      <c r="D51" s="37" t="s">
        <v>33</v>
      </c>
      <c r="E51" s="37" t="s">
        <v>34</v>
      </c>
      <c r="F51" s="37" t="s">
        <v>35</v>
      </c>
      <c r="G51" s="38" t="s">
        <v>36</v>
      </c>
      <c r="H51" s="39" t="s">
        <v>17</v>
      </c>
      <c r="J51" s="36"/>
      <c r="K51" s="37" t="s">
        <v>52</v>
      </c>
      <c r="L51" s="37" t="s">
        <v>33</v>
      </c>
      <c r="M51" s="37" t="s">
        <v>34</v>
      </c>
      <c r="N51" s="37" t="s">
        <v>37</v>
      </c>
      <c r="O51" s="38" t="s">
        <v>36</v>
      </c>
      <c r="P51" s="39" t="s">
        <v>17</v>
      </c>
      <c r="R51" t="s">
        <v>58</v>
      </c>
    </row>
    <row r="52" spans="2:16" ht="15.75" thickBot="1">
      <c r="B52" s="24"/>
      <c r="C52" s="18"/>
      <c r="D52" s="26"/>
      <c r="E52" s="19"/>
      <c r="F52" s="23"/>
      <c r="G52" s="20"/>
      <c r="H52" s="17"/>
      <c r="I52" s="25"/>
      <c r="J52" s="24"/>
      <c r="K52" s="26"/>
      <c r="L52" s="26"/>
      <c r="M52" s="19"/>
      <c r="N52" s="23"/>
      <c r="O52" s="20"/>
      <c r="P52" s="17"/>
    </row>
    <row r="53" spans="2:18" ht="16.5" thickBot="1" thickTop="1">
      <c r="B53" s="24" t="s">
        <v>73</v>
      </c>
      <c r="C53" s="18">
        <f aca="true" t="shared" si="0" ref="C53:C89">$F$47</f>
        <v>18475</v>
      </c>
      <c r="D53" s="26">
        <f aca="true" t="shared" si="1" ref="D53:D86">ROUNDDOWN((C53*40/100),0)</f>
        <v>7390</v>
      </c>
      <c r="E53" s="19">
        <f aca="true" t="shared" si="2" ref="E53:E86">C53-D53</f>
        <v>11085</v>
      </c>
      <c r="F53" s="23">
        <v>74.9</v>
      </c>
      <c r="G53" s="20">
        <f aca="true" t="shared" si="3" ref="G53:G89">C53*F53/100</f>
        <v>13837.775</v>
      </c>
      <c r="H53" s="17">
        <f aca="true" t="shared" si="4" ref="H53:H89">CEILING((E53+G53),1)</f>
        <v>24923</v>
      </c>
      <c r="I53" s="25"/>
      <c r="J53" s="24" t="s">
        <v>74</v>
      </c>
      <c r="K53" s="26">
        <f aca="true" t="shared" si="5" ref="K53:K89">$P$47</f>
        <v>19500</v>
      </c>
      <c r="L53" s="26">
        <f aca="true" t="shared" si="6" ref="L53:L86">ROUNDDOWN((C53*40/100),0)</f>
        <v>7390</v>
      </c>
      <c r="M53" s="19">
        <f aca="true" t="shared" si="7" ref="M53:M86">K53-L53</f>
        <v>12110</v>
      </c>
      <c r="N53" s="23">
        <v>74.9</v>
      </c>
      <c r="O53" s="20">
        <f aca="true" t="shared" si="8" ref="O53:O86">K53*N53/100</f>
        <v>14605.5</v>
      </c>
      <c r="P53" s="17">
        <f aca="true" t="shared" si="9" ref="P53:P74">CEILING((M53+O53),1)</f>
        <v>26716</v>
      </c>
      <c r="R53">
        <f aca="true" t="shared" si="10" ref="R53:R89">P53-H53</f>
        <v>1793</v>
      </c>
    </row>
    <row r="54" spans="2:18" ht="15.75" thickTop="1">
      <c r="B54" s="16" t="s">
        <v>38</v>
      </c>
      <c r="C54" s="18">
        <f t="shared" si="0"/>
        <v>18475</v>
      </c>
      <c r="D54" s="26">
        <f t="shared" si="1"/>
        <v>7390</v>
      </c>
      <c r="E54" s="19">
        <f t="shared" si="2"/>
        <v>11085</v>
      </c>
      <c r="F54" s="16">
        <v>78.9</v>
      </c>
      <c r="G54" s="20">
        <f t="shared" si="3"/>
        <v>14576.775</v>
      </c>
      <c r="H54" s="17">
        <f t="shared" si="4"/>
        <v>25662</v>
      </c>
      <c r="J54" s="16" t="s">
        <v>38</v>
      </c>
      <c r="K54" s="26">
        <f t="shared" si="5"/>
        <v>19500</v>
      </c>
      <c r="L54" s="26">
        <f t="shared" si="6"/>
        <v>7390</v>
      </c>
      <c r="M54" s="19">
        <f t="shared" si="7"/>
        <v>12110</v>
      </c>
      <c r="N54" s="16">
        <v>78.9</v>
      </c>
      <c r="O54" s="20">
        <f t="shared" si="8"/>
        <v>15385.5</v>
      </c>
      <c r="P54" s="17">
        <f t="shared" si="9"/>
        <v>27496</v>
      </c>
      <c r="R54">
        <f t="shared" si="10"/>
        <v>1834</v>
      </c>
    </row>
    <row r="55" spans="2:18" ht="15">
      <c r="B55" s="16"/>
      <c r="C55" s="18">
        <f t="shared" si="0"/>
        <v>18475</v>
      </c>
      <c r="D55" s="26">
        <f t="shared" si="1"/>
        <v>7390</v>
      </c>
      <c r="E55" s="19">
        <f t="shared" si="2"/>
        <v>11085</v>
      </c>
      <c r="F55" s="16">
        <v>78.9</v>
      </c>
      <c r="G55" s="20">
        <f t="shared" si="3"/>
        <v>14576.775</v>
      </c>
      <c r="H55" s="17">
        <f t="shared" si="4"/>
        <v>25662</v>
      </c>
      <c r="J55" s="16"/>
      <c r="K55" s="26">
        <f t="shared" si="5"/>
        <v>19500</v>
      </c>
      <c r="L55" s="26">
        <f t="shared" si="6"/>
        <v>7390</v>
      </c>
      <c r="M55" s="19">
        <f t="shared" si="7"/>
        <v>12110</v>
      </c>
      <c r="N55" s="16">
        <v>78.9</v>
      </c>
      <c r="O55" s="20">
        <f t="shared" si="8"/>
        <v>15385.5</v>
      </c>
      <c r="P55" s="17">
        <f t="shared" si="9"/>
        <v>27496</v>
      </c>
      <c r="R55">
        <f t="shared" si="10"/>
        <v>1834</v>
      </c>
    </row>
    <row r="56" spans="2:18" ht="15">
      <c r="B56" s="16"/>
      <c r="C56" s="18">
        <f t="shared" si="0"/>
        <v>18475</v>
      </c>
      <c r="D56" s="26">
        <f t="shared" si="1"/>
        <v>7390</v>
      </c>
      <c r="E56" s="19">
        <f t="shared" si="2"/>
        <v>11085</v>
      </c>
      <c r="F56" s="16">
        <v>78.9</v>
      </c>
      <c r="G56" s="20">
        <f t="shared" si="3"/>
        <v>14576.775</v>
      </c>
      <c r="H56" s="17">
        <f t="shared" si="4"/>
        <v>25662</v>
      </c>
      <c r="J56" s="16"/>
      <c r="K56" s="26">
        <f t="shared" si="5"/>
        <v>19500</v>
      </c>
      <c r="L56" s="26">
        <f t="shared" si="6"/>
        <v>7390</v>
      </c>
      <c r="M56" s="19">
        <f t="shared" si="7"/>
        <v>12110</v>
      </c>
      <c r="N56" s="16">
        <v>78.9</v>
      </c>
      <c r="O56" s="20">
        <f t="shared" si="8"/>
        <v>15385.5</v>
      </c>
      <c r="P56" s="17">
        <f t="shared" si="9"/>
        <v>27496</v>
      </c>
      <c r="R56">
        <f t="shared" si="10"/>
        <v>1834</v>
      </c>
    </row>
    <row r="57" spans="2:18" ht="15">
      <c r="B57" s="17" t="s">
        <v>39</v>
      </c>
      <c r="C57" s="18">
        <f t="shared" si="0"/>
        <v>18475</v>
      </c>
      <c r="D57" s="26">
        <f t="shared" si="1"/>
        <v>7390</v>
      </c>
      <c r="E57" s="19">
        <f t="shared" si="2"/>
        <v>11085</v>
      </c>
      <c r="F57" s="17">
        <v>85.5</v>
      </c>
      <c r="G57" s="20">
        <f t="shared" si="3"/>
        <v>15796.125</v>
      </c>
      <c r="H57" s="17">
        <f t="shared" si="4"/>
        <v>26882</v>
      </c>
      <c r="J57" s="17" t="s">
        <v>39</v>
      </c>
      <c r="K57" s="26">
        <f t="shared" si="5"/>
        <v>19500</v>
      </c>
      <c r="L57" s="26">
        <f t="shared" si="6"/>
        <v>7390</v>
      </c>
      <c r="M57" s="19">
        <f t="shared" si="7"/>
        <v>12110</v>
      </c>
      <c r="N57" s="17">
        <v>85.5</v>
      </c>
      <c r="O57" s="20">
        <f t="shared" si="8"/>
        <v>16672.5</v>
      </c>
      <c r="P57" s="17">
        <f t="shared" si="9"/>
        <v>28783</v>
      </c>
      <c r="R57">
        <f t="shared" si="10"/>
        <v>1901</v>
      </c>
    </row>
    <row r="58" spans="2:18" ht="15">
      <c r="B58" s="17"/>
      <c r="C58" s="18">
        <f t="shared" si="0"/>
        <v>18475</v>
      </c>
      <c r="D58" s="26">
        <f t="shared" si="1"/>
        <v>7390</v>
      </c>
      <c r="E58" s="19">
        <f t="shared" si="2"/>
        <v>11085</v>
      </c>
      <c r="F58" s="17">
        <v>85.5</v>
      </c>
      <c r="G58" s="20">
        <f t="shared" si="3"/>
        <v>15796.125</v>
      </c>
      <c r="H58" s="17">
        <f t="shared" si="4"/>
        <v>26882</v>
      </c>
      <c r="J58" s="17"/>
      <c r="K58" s="26">
        <f t="shared" si="5"/>
        <v>19500</v>
      </c>
      <c r="L58" s="26">
        <f t="shared" si="6"/>
        <v>7390</v>
      </c>
      <c r="M58" s="19">
        <f t="shared" si="7"/>
        <v>12110</v>
      </c>
      <c r="N58" s="17">
        <v>85.5</v>
      </c>
      <c r="O58" s="20">
        <f t="shared" si="8"/>
        <v>16672.5</v>
      </c>
      <c r="P58" s="17">
        <f t="shared" si="9"/>
        <v>28783</v>
      </c>
      <c r="R58">
        <f t="shared" si="10"/>
        <v>1901</v>
      </c>
    </row>
    <row r="59" spans="2:18" ht="15">
      <c r="B59" s="17"/>
      <c r="C59" s="18">
        <f t="shared" si="0"/>
        <v>18475</v>
      </c>
      <c r="D59" s="26">
        <f t="shared" si="1"/>
        <v>7390</v>
      </c>
      <c r="E59" s="19">
        <f t="shared" si="2"/>
        <v>11085</v>
      </c>
      <c r="F59" s="17">
        <v>85.5</v>
      </c>
      <c r="G59" s="20">
        <f t="shared" si="3"/>
        <v>15796.125</v>
      </c>
      <c r="H59" s="17">
        <f t="shared" si="4"/>
        <v>26882</v>
      </c>
      <c r="J59" s="17"/>
      <c r="K59" s="26">
        <f t="shared" si="5"/>
        <v>19500</v>
      </c>
      <c r="L59" s="26">
        <f t="shared" si="6"/>
        <v>7390</v>
      </c>
      <c r="M59" s="19">
        <f t="shared" si="7"/>
        <v>12110</v>
      </c>
      <c r="N59" s="17">
        <v>85.5</v>
      </c>
      <c r="O59" s="20">
        <f t="shared" si="8"/>
        <v>16672.5</v>
      </c>
      <c r="P59" s="17">
        <f t="shared" si="9"/>
        <v>28783</v>
      </c>
      <c r="R59">
        <f t="shared" si="10"/>
        <v>1901</v>
      </c>
    </row>
    <row r="60" spans="2:18" ht="15">
      <c r="B60" s="17" t="s">
        <v>40</v>
      </c>
      <c r="C60" s="18">
        <f t="shared" si="0"/>
        <v>18475</v>
      </c>
      <c r="D60" s="26">
        <f t="shared" si="1"/>
        <v>7390</v>
      </c>
      <c r="E60" s="19">
        <f t="shared" si="2"/>
        <v>11085</v>
      </c>
      <c r="F60" s="17">
        <v>90.5</v>
      </c>
      <c r="G60" s="20">
        <f t="shared" si="3"/>
        <v>16719.875</v>
      </c>
      <c r="H60" s="17">
        <f t="shared" si="4"/>
        <v>27805</v>
      </c>
      <c r="J60" s="17" t="s">
        <v>40</v>
      </c>
      <c r="K60" s="26">
        <f t="shared" si="5"/>
        <v>19500</v>
      </c>
      <c r="L60" s="26">
        <f t="shared" si="6"/>
        <v>7390</v>
      </c>
      <c r="M60" s="19">
        <f t="shared" si="7"/>
        <v>12110</v>
      </c>
      <c r="N60" s="17">
        <v>90.5</v>
      </c>
      <c r="O60" s="20">
        <f t="shared" si="8"/>
        <v>17647.5</v>
      </c>
      <c r="P60" s="17">
        <f t="shared" si="9"/>
        <v>29758</v>
      </c>
      <c r="R60">
        <f t="shared" si="10"/>
        <v>1953</v>
      </c>
    </row>
    <row r="61" spans="2:18" ht="15">
      <c r="B61" s="17"/>
      <c r="C61" s="18">
        <f t="shared" si="0"/>
        <v>18475</v>
      </c>
      <c r="D61" s="26">
        <f t="shared" si="1"/>
        <v>7390</v>
      </c>
      <c r="E61" s="19">
        <f t="shared" si="2"/>
        <v>11085</v>
      </c>
      <c r="F61" s="17">
        <v>90.5</v>
      </c>
      <c r="G61" s="20">
        <f t="shared" si="3"/>
        <v>16719.875</v>
      </c>
      <c r="H61" s="17">
        <f t="shared" si="4"/>
        <v>27805</v>
      </c>
      <c r="J61" s="17"/>
      <c r="K61" s="26">
        <f t="shared" si="5"/>
        <v>19500</v>
      </c>
      <c r="L61" s="26">
        <f t="shared" si="6"/>
        <v>7390</v>
      </c>
      <c r="M61" s="19">
        <f t="shared" si="7"/>
        <v>12110</v>
      </c>
      <c r="N61" s="17">
        <v>90.5</v>
      </c>
      <c r="O61" s="20">
        <f t="shared" si="8"/>
        <v>17647.5</v>
      </c>
      <c r="P61" s="17">
        <f t="shared" si="9"/>
        <v>29758</v>
      </c>
      <c r="R61">
        <f t="shared" si="10"/>
        <v>1953</v>
      </c>
    </row>
    <row r="62" spans="2:18" ht="15">
      <c r="B62" s="17"/>
      <c r="C62" s="18">
        <f t="shared" si="0"/>
        <v>18475</v>
      </c>
      <c r="D62" s="26">
        <f t="shared" si="1"/>
        <v>7390</v>
      </c>
      <c r="E62" s="19">
        <f t="shared" si="2"/>
        <v>11085</v>
      </c>
      <c r="F62" s="17">
        <v>90.5</v>
      </c>
      <c r="G62" s="20">
        <f t="shared" si="3"/>
        <v>16719.875</v>
      </c>
      <c r="H62" s="17">
        <f t="shared" si="4"/>
        <v>27805</v>
      </c>
      <c r="J62" s="17"/>
      <c r="K62" s="26">
        <f t="shared" si="5"/>
        <v>19500</v>
      </c>
      <c r="L62" s="26">
        <f t="shared" si="6"/>
        <v>7390</v>
      </c>
      <c r="M62" s="19">
        <f t="shared" si="7"/>
        <v>12110</v>
      </c>
      <c r="N62" s="17">
        <v>90.5</v>
      </c>
      <c r="O62" s="20">
        <f t="shared" si="8"/>
        <v>17647.5</v>
      </c>
      <c r="P62" s="17">
        <f t="shared" si="9"/>
        <v>29758</v>
      </c>
      <c r="R62">
        <f t="shared" si="10"/>
        <v>1953</v>
      </c>
    </row>
    <row r="63" spans="2:18" ht="15">
      <c r="B63" s="21" t="s">
        <v>41</v>
      </c>
      <c r="C63" s="18">
        <f t="shared" si="0"/>
        <v>18475</v>
      </c>
      <c r="D63" s="26">
        <f t="shared" si="1"/>
        <v>7390</v>
      </c>
      <c r="E63" s="19">
        <f t="shared" si="2"/>
        <v>11085</v>
      </c>
      <c r="F63" s="17">
        <v>88.4</v>
      </c>
      <c r="G63" s="20">
        <f t="shared" si="3"/>
        <v>16331.9</v>
      </c>
      <c r="H63" s="17">
        <f t="shared" si="4"/>
        <v>27417</v>
      </c>
      <c r="J63" s="21" t="s">
        <v>41</v>
      </c>
      <c r="K63" s="26">
        <f t="shared" si="5"/>
        <v>19500</v>
      </c>
      <c r="L63" s="26">
        <f t="shared" si="6"/>
        <v>7390</v>
      </c>
      <c r="M63" s="19">
        <f t="shared" si="7"/>
        <v>12110</v>
      </c>
      <c r="N63" s="17">
        <v>88.4</v>
      </c>
      <c r="O63" s="20">
        <f t="shared" si="8"/>
        <v>17238</v>
      </c>
      <c r="P63" s="17">
        <f t="shared" si="9"/>
        <v>29348</v>
      </c>
      <c r="R63">
        <f t="shared" si="10"/>
        <v>1931</v>
      </c>
    </row>
    <row r="64" spans="2:18" ht="15">
      <c r="B64" s="21"/>
      <c r="C64" s="18">
        <f t="shared" si="0"/>
        <v>18475</v>
      </c>
      <c r="D64" s="26">
        <f t="shared" si="1"/>
        <v>7390</v>
      </c>
      <c r="E64" s="19">
        <f t="shared" si="2"/>
        <v>11085</v>
      </c>
      <c r="F64" s="17">
        <v>88.4</v>
      </c>
      <c r="G64" s="20">
        <f t="shared" si="3"/>
        <v>16331.9</v>
      </c>
      <c r="H64" s="17">
        <f t="shared" si="4"/>
        <v>27417</v>
      </c>
      <c r="J64" s="21"/>
      <c r="K64" s="26">
        <f t="shared" si="5"/>
        <v>19500</v>
      </c>
      <c r="L64" s="26">
        <f t="shared" si="6"/>
        <v>7390</v>
      </c>
      <c r="M64" s="19">
        <f t="shared" si="7"/>
        <v>12110</v>
      </c>
      <c r="N64" s="17">
        <v>88.4</v>
      </c>
      <c r="O64" s="20">
        <f t="shared" si="8"/>
        <v>17238</v>
      </c>
      <c r="P64" s="17">
        <f t="shared" si="9"/>
        <v>29348</v>
      </c>
      <c r="R64">
        <f t="shared" si="10"/>
        <v>1931</v>
      </c>
    </row>
    <row r="65" spans="2:18" ht="15">
      <c r="B65" s="21"/>
      <c r="C65" s="18">
        <f t="shared" si="0"/>
        <v>18475</v>
      </c>
      <c r="D65" s="26">
        <f t="shared" si="1"/>
        <v>7390</v>
      </c>
      <c r="E65" s="19">
        <f t="shared" si="2"/>
        <v>11085</v>
      </c>
      <c r="F65" s="17">
        <v>88.4</v>
      </c>
      <c r="G65" s="20">
        <f t="shared" si="3"/>
        <v>16331.9</v>
      </c>
      <c r="H65" s="17">
        <f t="shared" si="4"/>
        <v>27417</v>
      </c>
      <c r="J65" s="21"/>
      <c r="K65" s="26">
        <f t="shared" si="5"/>
        <v>19500</v>
      </c>
      <c r="L65" s="26">
        <f t="shared" si="6"/>
        <v>7390</v>
      </c>
      <c r="M65" s="19">
        <f t="shared" si="7"/>
        <v>12110</v>
      </c>
      <c r="N65" s="17">
        <v>88.4</v>
      </c>
      <c r="O65" s="20">
        <f t="shared" si="8"/>
        <v>17238</v>
      </c>
      <c r="P65" s="17">
        <f t="shared" si="9"/>
        <v>29348</v>
      </c>
      <c r="R65">
        <f t="shared" si="10"/>
        <v>1931</v>
      </c>
    </row>
    <row r="66" spans="2:18" ht="15">
      <c r="B66" s="17" t="s">
        <v>42</v>
      </c>
      <c r="C66" s="18">
        <f t="shared" si="0"/>
        <v>18475</v>
      </c>
      <c r="D66" s="26">
        <f t="shared" si="1"/>
        <v>7390</v>
      </c>
      <c r="E66" s="19">
        <f t="shared" si="2"/>
        <v>11085</v>
      </c>
      <c r="F66" s="17">
        <v>91.3</v>
      </c>
      <c r="G66" s="20">
        <f t="shared" si="3"/>
        <v>16867.675</v>
      </c>
      <c r="H66" s="17">
        <f t="shared" si="4"/>
        <v>27953</v>
      </c>
      <c r="J66" s="17" t="s">
        <v>42</v>
      </c>
      <c r="K66" s="26">
        <f t="shared" si="5"/>
        <v>19500</v>
      </c>
      <c r="L66" s="26">
        <f t="shared" si="6"/>
        <v>7390</v>
      </c>
      <c r="M66" s="19">
        <f t="shared" si="7"/>
        <v>12110</v>
      </c>
      <c r="N66" s="17">
        <v>91.3</v>
      </c>
      <c r="O66" s="20">
        <f t="shared" si="8"/>
        <v>17803.5</v>
      </c>
      <c r="P66" s="17">
        <f t="shared" si="9"/>
        <v>29914</v>
      </c>
      <c r="R66">
        <f t="shared" si="10"/>
        <v>1961</v>
      </c>
    </row>
    <row r="67" spans="2:18" ht="15">
      <c r="B67" s="17"/>
      <c r="C67" s="18">
        <f t="shared" si="0"/>
        <v>18475</v>
      </c>
      <c r="D67" s="26">
        <f t="shared" si="1"/>
        <v>7390</v>
      </c>
      <c r="E67" s="19">
        <f t="shared" si="2"/>
        <v>11085</v>
      </c>
      <c r="F67" s="17">
        <v>91.3</v>
      </c>
      <c r="G67" s="20">
        <f t="shared" si="3"/>
        <v>16867.675</v>
      </c>
      <c r="H67" s="17">
        <f t="shared" si="4"/>
        <v>27953</v>
      </c>
      <c r="J67" s="17"/>
      <c r="K67" s="26">
        <f t="shared" si="5"/>
        <v>19500</v>
      </c>
      <c r="L67" s="26">
        <f t="shared" si="6"/>
        <v>7390</v>
      </c>
      <c r="M67" s="19">
        <f t="shared" si="7"/>
        <v>12110</v>
      </c>
      <c r="N67" s="17">
        <v>91.3</v>
      </c>
      <c r="O67" s="20">
        <f t="shared" si="8"/>
        <v>17803.5</v>
      </c>
      <c r="P67" s="17">
        <f t="shared" si="9"/>
        <v>29914</v>
      </c>
      <c r="R67">
        <f t="shared" si="10"/>
        <v>1961</v>
      </c>
    </row>
    <row r="68" spans="2:18" ht="15">
      <c r="B68" s="17"/>
      <c r="C68" s="18">
        <f t="shared" si="0"/>
        <v>18475</v>
      </c>
      <c r="D68" s="26">
        <f t="shared" si="1"/>
        <v>7390</v>
      </c>
      <c r="E68" s="19">
        <f t="shared" si="2"/>
        <v>11085</v>
      </c>
      <c r="F68" s="17">
        <v>91.3</v>
      </c>
      <c r="G68" s="20">
        <f t="shared" si="3"/>
        <v>16867.675</v>
      </c>
      <c r="H68" s="17">
        <f t="shared" si="4"/>
        <v>27953</v>
      </c>
      <c r="J68" s="17"/>
      <c r="K68" s="26">
        <f t="shared" si="5"/>
        <v>19500</v>
      </c>
      <c r="L68" s="26">
        <f t="shared" si="6"/>
        <v>7390</v>
      </c>
      <c r="M68" s="19">
        <f t="shared" si="7"/>
        <v>12110</v>
      </c>
      <c r="N68" s="17">
        <v>91.3</v>
      </c>
      <c r="O68" s="20">
        <f t="shared" si="8"/>
        <v>17803.5</v>
      </c>
      <c r="P68" s="17">
        <f t="shared" si="9"/>
        <v>29914</v>
      </c>
      <c r="R68">
        <f t="shared" si="10"/>
        <v>1961</v>
      </c>
    </row>
    <row r="69" spans="2:18" ht="15">
      <c r="B69" s="17" t="s">
        <v>43</v>
      </c>
      <c r="C69" s="18">
        <f t="shared" si="0"/>
        <v>18475</v>
      </c>
      <c r="D69" s="26">
        <f t="shared" si="1"/>
        <v>7390</v>
      </c>
      <c r="E69" s="19">
        <f t="shared" si="2"/>
        <v>11085</v>
      </c>
      <c r="F69" s="17">
        <v>98.1</v>
      </c>
      <c r="G69" s="20">
        <f t="shared" si="3"/>
        <v>18123.975</v>
      </c>
      <c r="H69" s="17">
        <f t="shared" si="4"/>
        <v>29209</v>
      </c>
      <c r="J69" s="17" t="s">
        <v>43</v>
      </c>
      <c r="K69" s="26">
        <f t="shared" si="5"/>
        <v>19500</v>
      </c>
      <c r="L69" s="26">
        <f t="shared" si="6"/>
        <v>7390</v>
      </c>
      <c r="M69" s="19">
        <f t="shared" si="7"/>
        <v>12110</v>
      </c>
      <c r="N69" s="17">
        <v>98.1</v>
      </c>
      <c r="O69" s="20">
        <f t="shared" si="8"/>
        <v>19129.5</v>
      </c>
      <c r="P69" s="17">
        <f t="shared" si="9"/>
        <v>31240</v>
      </c>
      <c r="R69">
        <f t="shared" si="10"/>
        <v>2031</v>
      </c>
    </row>
    <row r="70" spans="2:18" ht="15">
      <c r="B70" s="17"/>
      <c r="C70" s="18">
        <f t="shared" si="0"/>
        <v>18475</v>
      </c>
      <c r="D70" s="26">
        <f t="shared" si="1"/>
        <v>7390</v>
      </c>
      <c r="E70" s="19">
        <f t="shared" si="2"/>
        <v>11085</v>
      </c>
      <c r="F70" s="17">
        <v>98.1</v>
      </c>
      <c r="G70" s="20">
        <f t="shared" si="3"/>
        <v>18123.975</v>
      </c>
      <c r="H70" s="17">
        <f t="shared" si="4"/>
        <v>29209</v>
      </c>
      <c r="J70" s="17"/>
      <c r="K70" s="26">
        <f t="shared" si="5"/>
        <v>19500</v>
      </c>
      <c r="L70" s="26">
        <f t="shared" si="6"/>
        <v>7390</v>
      </c>
      <c r="M70" s="19">
        <f t="shared" si="7"/>
        <v>12110</v>
      </c>
      <c r="N70" s="17">
        <v>98.1</v>
      </c>
      <c r="O70" s="20">
        <f t="shared" si="8"/>
        <v>19129.5</v>
      </c>
      <c r="P70" s="17">
        <f t="shared" si="9"/>
        <v>31240</v>
      </c>
      <c r="R70">
        <f t="shared" si="10"/>
        <v>2031</v>
      </c>
    </row>
    <row r="71" spans="2:18" ht="15">
      <c r="B71" s="17"/>
      <c r="C71" s="18">
        <f t="shared" si="0"/>
        <v>18475</v>
      </c>
      <c r="D71" s="26">
        <f t="shared" si="1"/>
        <v>7390</v>
      </c>
      <c r="E71" s="19">
        <f t="shared" si="2"/>
        <v>11085</v>
      </c>
      <c r="F71" s="17">
        <v>98.1</v>
      </c>
      <c r="G71" s="20">
        <f t="shared" si="3"/>
        <v>18123.975</v>
      </c>
      <c r="H71" s="17">
        <f t="shared" si="4"/>
        <v>29209</v>
      </c>
      <c r="J71" s="17"/>
      <c r="K71" s="26">
        <f t="shared" si="5"/>
        <v>19500</v>
      </c>
      <c r="L71" s="26">
        <f t="shared" si="6"/>
        <v>7390</v>
      </c>
      <c r="M71" s="19">
        <f t="shared" si="7"/>
        <v>12110</v>
      </c>
      <c r="N71" s="17">
        <v>98.1</v>
      </c>
      <c r="O71" s="20">
        <f t="shared" si="8"/>
        <v>19129.5</v>
      </c>
      <c r="P71" s="17">
        <f t="shared" si="9"/>
        <v>31240</v>
      </c>
      <c r="R71">
        <f t="shared" si="10"/>
        <v>2031</v>
      </c>
    </row>
    <row r="72" spans="2:18" ht="15">
      <c r="B72" s="17" t="s">
        <v>44</v>
      </c>
      <c r="C72" s="18">
        <f t="shared" si="0"/>
        <v>18475</v>
      </c>
      <c r="D72" s="26">
        <f t="shared" si="1"/>
        <v>7390</v>
      </c>
      <c r="E72" s="19">
        <f t="shared" si="2"/>
        <v>11085</v>
      </c>
      <c r="F72" s="17">
        <v>100.3</v>
      </c>
      <c r="G72" s="20">
        <f t="shared" si="3"/>
        <v>18530.425</v>
      </c>
      <c r="H72" s="17">
        <f t="shared" si="4"/>
        <v>29616</v>
      </c>
      <c r="J72" s="17" t="s">
        <v>44</v>
      </c>
      <c r="K72" s="26">
        <f t="shared" si="5"/>
        <v>19500</v>
      </c>
      <c r="L72" s="26">
        <f t="shared" si="6"/>
        <v>7390</v>
      </c>
      <c r="M72" s="19">
        <f t="shared" si="7"/>
        <v>12110</v>
      </c>
      <c r="N72" s="17">
        <v>100.3</v>
      </c>
      <c r="O72" s="20">
        <f t="shared" si="8"/>
        <v>19558.5</v>
      </c>
      <c r="P72" s="17">
        <f t="shared" si="9"/>
        <v>31669</v>
      </c>
      <c r="R72">
        <f t="shared" si="10"/>
        <v>2053</v>
      </c>
    </row>
    <row r="73" spans="2:18" ht="15">
      <c r="B73" s="17"/>
      <c r="C73" s="18">
        <f t="shared" si="0"/>
        <v>18475</v>
      </c>
      <c r="D73" s="26">
        <f t="shared" si="1"/>
        <v>7390</v>
      </c>
      <c r="E73" s="19">
        <f t="shared" si="2"/>
        <v>11085</v>
      </c>
      <c r="F73" s="17">
        <v>100.3</v>
      </c>
      <c r="G73" s="20">
        <f t="shared" si="3"/>
        <v>18530.425</v>
      </c>
      <c r="H73" s="17">
        <f t="shared" si="4"/>
        <v>29616</v>
      </c>
      <c r="J73" s="22"/>
      <c r="K73" s="26">
        <f t="shared" si="5"/>
        <v>19500</v>
      </c>
      <c r="L73" s="26">
        <f t="shared" si="6"/>
        <v>7390</v>
      </c>
      <c r="M73" s="19">
        <f t="shared" si="7"/>
        <v>12110</v>
      </c>
      <c r="N73" s="17">
        <v>100.3</v>
      </c>
      <c r="O73" s="20">
        <f t="shared" si="8"/>
        <v>19558.5</v>
      </c>
      <c r="P73" s="17">
        <f t="shared" si="9"/>
        <v>31669</v>
      </c>
      <c r="R73">
        <f t="shared" si="10"/>
        <v>2053</v>
      </c>
    </row>
    <row r="74" spans="2:18" ht="15">
      <c r="B74" s="17"/>
      <c r="C74" s="18">
        <f t="shared" si="0"/>
        <v>18475</v>
      </c>
      <c r="D74" s="26">
        <f t="shared" si="1"/>
        <v>7390</v>
      </c>
      <c r="E74" s="19">
        <f t="shared" si="2"/>
        <v>11085</v>
      </c>
      <c r="F74" s="17">
        <v>100.3</v>
      </c>
      <c r="G74" s="20">
        <f t="shared" si="3"/>
        <v>18530.425</v>
      </c>
      <c r="H74" s="17">
        <f t="shared" si="4"/>
        <v>29616</v>
      </c>
      <c r="J74" s="22"/>
      <c r="K74" s="26">
        <f t="shared" si="5"/>
        <v>19500</v>
      </c>
      <c r="L74" s="26">
        <f t="shared" si="6"/>
        <v>7390</v>
      </c>
      <c r="M74" s="19">
        <f t="shared" si="7"/>
        <v>12110</v>
      </c>
      <c r="N74" s="17">
        <v>100.3</v>
      </c>
      <c r="O74" s="20">
        <f t="shared" si="8"/>
        <v>19558.5</v>
      </c>
      <c r="P74" s="17">
        <f t="shared" si="9"/>
        <v>31669</v>
      </c>
      <c r="R74">
        <f t="shared" si="10"/>
        <v>2053</v>
      </c>
    </row>
    <row r="75" spans="2:18" ht="15">
      <c r="B75" s="21" t="s">
        <v>45</v>
      </c>
      <c r="C75" s="18">
        <f t="shared" si="0"/>
        <v>18475</v>
      </c>
      <c r="D75" s="26">
        <f t="shared" si="1"/>
        <v>7390</v>
      </c>
      <c r="E75" s="19">
        <f t="shared" si="2"/>
        <v>11085</v>
      </c>
      <c r="F75" s="22">
        <v>100.5</v>
      </c>
      <c r="G75" s="20">
        <f t="shared" si="3"/>
        <v>18567.375</v>
      </c>
      <c r="H75" s="17">
        <f t="shared" si="4"/>
        <v>29653</v>
      </c>
      <c r="J75" s="27" t="s">
        <v>45</v>
      </c>
      <c r="K75" s="26">
        <f t="shared" si="5"/>
        <v>19500</v>
      </c>
      <c r="L75" s="26">
        <f t="shared" si="6"/>
        <v>7390</v>
      </c>
      <c r="M75" s="19">
        <f t="shared" si="7"/>
        <v>12110</v>
      </c>
      <c r="N75" s="22">
        <v>100.5</v>
      </c>
      <c r="O75" s="20">
        <f t="shared" si="8"/>
        <v>19597.5</v>
      </c>
      <c r="P75" s="17">
        <f>CEILING((M75+O75),1)</f>
        <v>31708</v>
      </c>
      <c r="R75">
        <f t="shared" si="10"/>
        <v>2055</v>
      </c>
    </row>
    <row r="76" spans="2:18" ht="15">
      <c r="B76" s="28" t="s">
        <v>46</v>
      </c>
      <c r="C76" s="18">
        <f t="shared" si="0"/>
        <v>18475</v>
      </c>
      <c r="D76" s="26">
        <f t="shared" si="1"/>
        <v>7390</v>
      </c>
      <c r="E76" s="19">
        <f t="shared" si="2"/>
        <v>11085</v>
      </c>
      <c r="F76" s="22">
        <v>100.5</v>
      </c>
      <c r="G76" s="20">
        <f t="shared" si="3"/>
        <v>18567.375</v>
      </c>
      <c r="H76" s="17">
        <f t="shared" si="4"/>
        <v>29653</v>
      </c>
      <c r="J76" s="28" t="s">
        <v>46</v>
      </c>
      <c r="K76" s="26">
        <f t="shared" si="5"/>
        <v>19500</v>
      </c>
      <c r="L76" s="26">
        <f t="shared" si="6"/>
        <v>7390</v>
      </c>
      <c r="M76" s="19">
        <f t="shared" si="7"/>
        <v>12110</v>
      </c>
      <c r="N76" s="22">
        <v>100.5</v>
      </c>
      <c r="O76" s="20">
        <f t="shared" si="8"/>
        <v>19597.5</v>
      </c>
      <c r="P76" s="17">
        <f>CEILING((M76+O76),1)</f>
        <v>31708</v>
      </c>
      <c r="R76">
        <f t="shared" si="10"/>
        <v>2055</v>
      </c>
    </row>
    <row r="77" spans="2:18" ht="15">
      <c r="B77" s="28" t="s">
        <v>47</v>
      </c>
      <c r="C77" s="18">
        <f t="shared" si="0"/>
        <v>18475</v>
      </c>
      <c r="D77" s="26">
        <f t="shared" si="1"/>
        <v>7390</v>
      </c>
      <c r="E77" s="19">
        <f t="shared" si="2"/>
        <v>11085</v>
      </c>
      <c r="F77" s="22">
        <v>100.5</v>
      </c>
      <c r="G77" s="20">
        <f t="shared" si="3"/>
        <v>18567.375</v>
      </c>
      <c r="H77" s="17">
        <f t="shared" si="4"/>
        <v>29653</v>
      </c>
      <c r="J77" s="28" t="s">
        <v>47</v>
      </c>
      <c r="K77" s="26">
        <f t="shared" si="5"/>
        <v>19500</v>
      </c>
      <c r="L77" s="26">
        <f t="shared" si="6"/>
        <v>7390</v>
      </c>
      <c r="M77" s="19">
        <f t="shared" si="7"/>
        <v>12110</v>
      </c>
      <c r="N77" s="22">
        <v>100.5</v>
      </c>
      <c r="O77" s="20">
        <f t="shared" si="8"/>
        <v>19597.5</v>
      </c>
      <c r="P77" s="17">
        <f>CEILING((M77+O77),1)</f>
        <v>31708</v>
      </c>
      <c r="R77">
        <f t="shared" si="10"/>
        <v>2055</v>
      </c>
    </row>
    <row r="78" spans="2:18" ht="15">
      <c r="B78" s="28" t="s">
        <v>59</v>
      </c>
      <c r="C78" s="18">
        <f t="shared" si="0"/>
        <v>18475</v>
      </c>
      <c r="D78" s="26">
        <f t="shared" si="1"/>
        <v>7390</v>
      </c>
      <c r="E78" s="19">
        <f t="shared" si="2"/>
        <v>11085</v>
      </c>
      <c r="F78" s="57">
        <v>102.6</v>
      </c>
      <c r="G78" s="55">
        <f t="shared" si="3"/>
        <v>18955.35</v>
      </c>
      <c r="H78" s="56">
        <f t="shared" si="4"/>
        <v>30041</v>
      </c>
      <c r="J78" s="28" t="s">
        <v>59</v>
      </c>
      <c r="K78" s="26">
        <f t="shared" si="5"/>
        <v>19500</v>
      </c>
      <c r="L78" s="26">
        <f t="shared" si="6"/>
        <v>7390</v>
      </c>
      <c r="M78" s="19">
        <f t="shared" si="7"/>
        <v>12110</v>
      </c>
      <c r="N78" s="57">
        <v>102.6</v>
      </c>
      <c r="O78" s="20">
        <f t="shared" si="8"/>
        <v>20007</v>
      </c>
      <c r="P78" s="17">
        <f aca="true" t="shared" si="11" ref="P78:P86">CEILING((M78+O78),1)</f>
        <v>32117</v>
      </c>
      <c r="R78">
        <f t="shared" si="10"/>
        <v>2076</v>
      </c>
    </row>
    <row r="79" spans="2:18" ht="15">
      <c r="B79" s="28" t="s">
        <v>60</v>
      </c>
      <c r="C79" s="18">
        <f t="shared" si="0"/>
        <v>18475</v>
      </c>
      <c r="D79" s="26">
        <f t="shared" si="1"/>
        <v>7390</v>
      </c>
      <c r="E79" s="19">
        <f t="shared" si="2"/>
        <v>11085</v>
      </c>
      <c r="F79" s="57">
        <v>102.6</v>
      </c>
      <c r="G79" s="55">
        <f t="shared" si="3"/>
        <v>18955.35</v>
      </c>
      <c r="H79" s="56">
        <f t="shared" si="4"/>
        <v>30041</v>
      </c>
      <c r="J79" s="28" t="s">
        <v>60</v>
      </c>
      <c r="K79" s="26">
        <f t="shared" si="5"/>
        <v>19500</v>
      </c>
      <c r="L79" s="26">
        <f t="shared" si="6"/>
        <v>7390</v>
      </c>
      <c r="M79" s="19">
        <f t="shared" si="7"/>
        <v>12110</v>
      </c>
      <c r="N79" s="57">
        <v>102.6</v>
      </c>
      <c r="O79" s="20">
        <f t="shared" si="8"/>
        <v>20007</v>
      </c>
      <c r="P79" s="17">
        <f t="shared" si="11"/>
        <v>32117</v>
      </c>
      <c r="R79">
        <f t="shared" si="10"/>
        <v>2076</v>
      </c>
    </row>
    <row r="80" spans="2:18" ht="15">
      <c r="B80" s="28" t="s">
        <v>61</v>
      </c>
      <c r="C80" s="18">
        <f t="shared" si="0"/>
        <v>18475</v>
      </c>
      <c r="D80" s="26">
        <f t="shared" si="1"/>
        <v>7390</v>
      </c>
      <c r="E80" s="19">
        <f t="shared" si="2"/>
        <v>11085</v>
      </c>
      <c r="F80" s="57">
        <v>102.6</v>
      </c>
      <c r="G80" s="55">
        <f t="shared" si="3"/>
        <v>18955.35</v>
      </c>
      <c r="H80" s="56">
        <f t="shared" si="4"/>
        <v>30041</v>
      </c>
      <c r="J80" s="28" t="s">
        <v>61</v>
      </c>
      <c r="K80" s="26">
        <f t="shared" si="5"/>
        <v>19500</v>
      </c>
      <c r="L80" s="26">
        <f t="shared" si="6"/>
        <v>7390</v>
      </c>
      <c r="M80" s="19">
        <f t="shared" si="7"/>
        <v>12110</v>
      </c>
      <c r="N80" s="57">
        <v>102.6</v>
      </c>
      <c r="O80" s="20">
        <f t="shared" si="8"/>
        <v>20007</v>
      </c>
      <c r="P80" s="17">
        <f t="shared" si="11"/>
        <v>32117</v>
      </c>
      <c r="R80">
        <f t="shared" si="10"/>
        <v>2076</v>
      </c>
    </row>
    <row r="81" spans="2:18" ht="15">
      <c r="B81" s="28" t="s">
        <v>62</v>
      </c>
      <c r="C81" s="18">
        <f t="shared" si="0"/>
        <v>18475</v>
      </c>
      <c r="D81" s="26">
        <f t="shared" si="1"/>
        <v>7390</v>
      </c>
      <c r="E81" s="19">
        <f t="shared" si="2"/>
        <v>11085</v>
      </c>
      <c r="F81" s="57">
        <v>107.9</v>
      </c>
      <c r="G81" s="55">
        <f t="shared" si="3"/>
        <v>19934.525</v>
      </c>
      <c r="H81" s="56">
        <f t="shared" si="4"/>
        <v>31020</v>
      </c>
      <c r="J81" s="28" t="s">
        <v>62</v>
      </c>
      <c r="K81" s="26">
        <f t="shared" si="5"/>
        <v>19500</v>
      </c>
      <c r="L81" s="26">
        <f t="shared" si="6"/>
        <v>7390</v>
      </c>
      <c r="M81" s="19">
        <f t="shared" si="7"/>
        <v>12110</v>
      </c>
      <c r="N81" s="57">
        <v>107.9</v>
      </c>
      <c r="O81" s="20">
        <f t="shared" si="8"/>
        <v>21040.5</v>
      </c>
      <c r="P81" s="17">
        <f t="shared" si="11"/>
        <v>33151</v>
      </c>
      <c r="R81">
        <f t="shared" si="10"/>
        <v>2131</v>
      </c>
    </row>
    <row r="82" spans="2:18" ht="15">
      <c r="B82" s="28" t="s">
        <v>63</v>
      </c>
      <c r="C82" s="18">
        <f t="shared" si="0"/>
        <v>18475</v>
      </c>
      <c r="D82" s="26">
        <f t="shared" si="1"/>
        <v>7390</v>
      </c>
      <c r="E82" s="19">
        <f t="shared" si="2"/>
        <v>11085</v>
      </c>
      <c r="F82" s="57">
        <v>107.9</v>
      </c>
      <c r="G82" s="55">
        <f t="shared" si="3"/>
        <v>19934.525</v>
      </c>
      <c r="H82" s="56">
        <f t="shared" si="4"/>
        <v>31020</v>
      </c>
      <c r="J82" s="28" t="s">
        <v>63</v>
      </c>
      <c r="K82" s="26">
        <f t="shared" si="5"/>
        <v>19500</v>
      </c>
      <c r="L82" s="26">
        <f t="shared" si="6"/>
        <v>7390</v>
      </c>
      <c r="M82" s="19">
        <f t="shared" si="7"/>
        <v>12110</v>
      </c>
      <c r="N82" s="57">
        <v>107.9</v>
      </c>
      <c r="O82" s="20">
        <f t="shared" si="8"/>
        <v>21040.5</v>
      </c>
      <c r="P82" s="17">
        <f t="shared" si="11"/>
        <v>33151</v>
      </c>
      <c r="R82">
        <f t="shared" si="10"/>
        <v>2131</v>
      </c>
    </row>
    <row r="83" spans="2:18" ht="15">
      <c r="B83" s="28" t="s">
        <v>64</v>
      </c>
      <c r="C83" s="18">
        <f t="shared" si="0"/>
        <v>18475</v>
      </c>
      <c r="D83" s="26">
        <f t="shared" si="1"/>
        <v>7390</v>
      </c>
      <c r="E83" s="19">
        <f t="shared" si="2"/>
        <v>11085</v>
      </c>
      <c r="F83" s="57">
        <v>107.9</v>
      </c>
      <c r="G83" s="55">
        <f t="shared" si="3"/>
        <v>19934.525</v>
      </c>
      <c r="H83" s="56">
        <f t="shared" si="4"/>
        <v>31020</v>
      </c>
      <c r="J83" s="28" t="s">
        <v>64</v>
      </c>
      <c r="K83" s="26">
        <f t="shared" si="5"/>
        <v>19500</v>
      </c>
      <c r="L83" s="26">
        <f t="shared" si="6"/>
        <v>7390</v>
      </c>
      <c r="M83" s="19">
        <f t="shared" si="7"/>
        <v>12110</v>
      </c>
      <c r="N83" s="57">
        <v>107.9</v>
      </c>
      <c r="O83" s="20">
        <f t="shared" si="8"/>
        <v>21040.5</v>
      </c>
      <c r="P83" s="17">
        <f t="shared" si="11"/>
        <v>33151</v>
      </c>
      <c r="R83">
        <f t="shared" si="10"/>
        <v>2131</v>
      </c>
    </row>
    <row r="84" spans="2:18" ht="15">
      <c r="B84" s="28" t="s">
        <v>65</v>
      </c>
      <c r="C84" s="18">
        <f t="shared" si="0"/>
        <v>18475</v>
      </c>
      <c r="D84" s="26">
        <f t="shared" si="1"/>
        <v>7390</v>
      </c>
      <c r="E84" s="19">
        <f t="shared" si="2"/>
        <v>11085</v>
      </c>
      <c r="F84" s="57">
        <v>112.4</v>
      </c>
      <c r="G84" s="55">
        <f t="shared" si="3"/>
        <v>20765.9</v>
      </c>
      <c r="H84" s="56">
        <f t="shared" si="4"/>
        <v>31851</v>
      </c>
      <c r="J84" s="28" t="s">
        <v>65</v>
      </c>
      <c r="K84" s="26">
        <f t="shared" si="5"/>
        <v>19500</v>
      </c>
      <c r="L84" s="26">
        <f t="shared" si="6"/>
        <v>7390</v>
      </c>
      <c r="M84" s="19">
        <f t="shared" si="7"/>
        <v>12110</v>
      </c>
      <c r="N84" s="57">
        <v>112.4</v>
      </c>
      <c r="O84" s="20">
        <f t="shared" si="8"/>
        <v>21918</v>
      </c>
      <c r="P84" s="17">
        <f t="shared" si="11"/>
        <v>34028</v>
      </c>
      <c r="R84">
        <f t="shared" si="10"/>
        <v>2177</v>
      </c>
    </row>
    <row r="85" spans="2:18" ht="15">
      <c r="B85" s="28" t="s">
        <v>66</v>
      </c>
      <c r="C85" s="18">
        <f t="shared" si="0"/>
        <v>18475</v>
      </c>
      <c r="D85" s="26">
        <f t="shared" si="1"/>
        <v>7390</v>
      </c>
      <c r="E85" s="19">
        <f t="shared" si="2"/>
        <v>11085</v>
      </c>
      <c r="F85" s="57">
        <v>112.4</v>
      </c>
      <c r="G85" s="55">
        <f t="shared" si="3"/>
        <v>20765.9</v>
      </c>
      <c r="H85" s="56">
        <f t="shared" si="4"/>
        <v>31851</v>
      </c>
      <c r="J85" s="28" t="s">
        <v>66</v>
      </c>
      <c r="K85" s="26">
        <f t="shared" si="5"/>
        <v>19500</v>
      </c>
      <c r="L85" s="26">
        <f t="shared" si="6"/>
        <v>7390</v>
      </c>
      <c r="M85" s="19">
        <f t="shared" si="7"/>
        <v>12110</v>
      </c>
      <c r="N85" s="57">
        <v>112.4</v>
      </c>
      <c r="O85" s="20">
        <f t="shared" si="8"/>
        <v>21918</v>
      </c>
      <c r="P85" s="17">
        <f t="shared" si="11"/>
        <v>34028</v>
      </c>
      <c r="R85">
        <f t="shared" si="10"/>
        <v>2177</v>
      </c>
    </row>
    <row r="86" spans="2:18" ht="15">
      <c r="B86" s="28" t="s">
        <v>67</v>
      </c>
      <c r="C86" s="18">
        <f t="shared" si="0"/>
        <v>18475</v>
      </c>
      <c r="D86" s="26">
        <f t="shared" si="1"/>
        <v>7390</v>
      </c>
      <c r="E86" s="19">
        <f t="shared" si="2"/>
        <v>11085</v>
      </c>
      <c r="F86" s="57">
        <v>112.4</v>
      </c>
      <c r="G86" s="55">
        <f t="shared" si="3"/>
        <v>20765.9</v>
      </c>
      <c r="H86" s="56">
        <f t="shared" si="4"/>
        <v>31851</v>
      </c>
      <c r="J86" s="28" t="s">
        <v>67</v>
      </c>
      <c r="K86" s="26">
        <f t="shared" si="5"/>
        <v>19500</v>
      </c>
      <c r="L86" s="26">
        <f t="shared" si="6"/>
        <v>7390</v>
      </c>
      <c r="M86" s="19">
        <f t="shared" si="7"/>
        <v>12110</v>
      </c>
      <c r="N86" s="57">
        <v>112.4</v>
      </c>
      <c r="O86" s="20">
        <f t="shared" si="8"/>
        <v>21918</v>
      </c>
      <c r="P86" s="17">
        <f t="shared" si="11"/>
        <v>34028</v>
      </c>
      <c r="R86">
        <f t="shared" si="10"/>
        <v>2177</v>
      </c>
    </row>
    <row r="87" spans="2:18" ht="15">
      <c r="B87" s="28" t="s">
        <v>79</v>
      </c>
      <c r="C87" s="18">
        <f t="shared" si="0"/>
        <v>18475</v>
      </c>
      <c r="D87" s="26">
        <f>ROUNDDOWN((C87*40/100),0)</f>
        <v>7390</v>
      </c>
      <c r="E87" s="19">
        <f>C87-D87</f>
        <v>11085</v>
      </c>
      <c r="F87" s="57">
        <v>112.4</v>
      </c>
      <c r="G87" s="55">
        <f t="shared" si="3"/>
        <v>20765.9</v>
      </c>
      <c r="H87" s="56">
        <f t="shared" si="4"/>
        <v>31851</v>
      </c>
      <c r="J87" s="28" t="s">
        <v>79</v>
      </c>
      <c r="K87" s="26">
        <f t="shared" si="5"/>
        <v>19500</v>
      </c>
      <c r="L87" s="26">
        <f>ROUNDDOWN((C87*40/100),0)</f>
        <v>7390</v>
      </c>
      <c r="M87" s="19">
        <f>K87-L87</f>
        <v>12110</v>
      </c>
      <c r="N87" s="57">
        <v>113.4</v>
      </c>
      <c r="O87" s="20">
        <f>K87*N87/100</f>
        <v>22113</v>
      </c>
      <c r="P87" s="17">
        <f>CEILING((M87+O87),1)</f>
        <v>34223</v>
      </c>
      <c r="R87">
        <f t="shared" si="10"/>
        <v>2372</v>
      </c>
    </row>
    <row r="88" spans="2:18" ht="15">
      <c r="B88" s="28" t="s">
        <v>80</v>
      </c>
      <c r="C88" s="18">
        <f t="shared" si="0"/>
        <v>18475</v>
      </c>
      <c r="D88" s="26">
        <f>ROUNDDOWN((C88*40/100),0)</f>
        <v>7390</v>
      </c>
      <c r="E88" s="19">
        <f>C88-D88</f>
        <v>11085</v>
      </c>
      <c r="F88" s="57">
        <v>112.4</v>
      </c>
      <c r="G88" s="55">
        <f t="shared" si="3"/>
        <v>20765.9</v>
      </c>
      <c r="H88" s="56">
        <f t="shared" si="4"/>
        <v>31851</v>
      </c>
      <c r="J88" s="28" t="s">
        <v>80</v>
      </c>
      <c r="K88" s="26">
        <f t="shared" si="5"/>
        <v>19500</v>
      </c>
      <c r="L88" s="26">
        <f>ROUNDDOWN((C88*40/100),0)</f>
        <v>7390</v>
      </c>
      <c r="M88" s="19">
        <f>K88-L88</f>
        <v>12110</v>
      </c>
      <c r="N88" s="57">
        <v>114.4</v>
      </c>
      <c r="O88" s="20">
        <f>K88*N88/100</f>
        <v>22308</v>
      </c>
      <c r="P88" s="17">
        <f>CEILING((M88+O88),1)</f>
        <v>34418</v>
      </c>
      <c r="R88">
        <f t="shared" si="10"/>
        <v>2567</v>
      </c>
    </row>
    <row r="89" spans="2:18" ht="15">
      <c r="B89" s="28" t="s">
        <v>81</v>
      </c>
      <c r="C89" s="18">
        <f t="shared" si="0"/>
        <v>18475</v>
      </c>
      <c r="D89" s="26">
        <f>ROUNDDOWN((C89*40/100),0)</f>
        <v>7390</v>
      </c>
      <c r="E89" s="19">
        <f>C89-D89</f>
        <v>11085</v>
      </c>
      <c r="F89" s="57">
        <v>112.4</v>
      </c>
      <c r="G89" s="55">
        <f t="shared" si="3"/>
        <v>20765.9</v>
      </c>
      <c r="H89" s="56">
        <f t="shared" si="4"/>
        <v>31851</v>
      </c>
      <c r="J89" s="28" t="s">
        <v>81</v>
      </c>
      <c r="K89" s="26">
        <f t="shared" si="5"/>
        <v>19500</v>
      </c>
      <c r="L89" s="26">
        <f>ROUNDDOWN((C89*40/100),0)</f>
        <v>7390</v>
      </c>
      <c r="M89" s="19">
        <f>K89-L89</f>
        <v>12110</v>
      </c>
      <c r="N89" s="57">
        <v>115.4</v>
      </c>
      <c r="O89" s="20">
        <f>K89*N89/100</f>
        <v>22503</v>
      </c>
      <c r="P89" s="17">
        <f>CEILING((M89+O89),1)</f>
        <v>34613</v>
      </c>
      <c r="R89">
        <f t="shared" si="10"/>
        <v>2762</v>
      </c>
    </row>
    <row r="90" spans="4:18" ht="23.25">
      <c r="D90" s="69" t="s">
        <v>78</v>
      </c>
      <c r="E90" s="29" t="s">
        <v>68</v>
      </c>
      <c r="G90" s="30"/>
      <c r="H90" s="31">
        <f>SUM(H53:H89)</f>
        <v>1071803</v>
      </c>
      <c r="J90" s="69" t="s">
        <v>77</v>
      </c>
      <c r="K90" s="29" t="s">
        <v>68</v>
      </c>
      <c r="O90" s="32"/>
      <c r="P90" s="31">
        <f>SUM(P53:P89)</f>
        <v>1147606</v>
      </c>
      <c r="R90">
        <f>SUM(R53:R89)</f>
        <v>75803</v>
      </c>
    </row>
    <row r="91" spans="4:16" ht="23.25">
      <c r="D91" s="29"/>
      <c r="E91" s="29"/>
      <c r="G91" s="62"/>
      <c r="H91" s="63"/>
      <c r="J91" s="29"/>
      <c r="K91" s="29"/>
      <c r="O91" s="32"/>
      <c r="P91" s="63"/>
    </row>
    <row r="92" spans="5:15" ht="23.25">
      <c r="E92" s="61" t="s">
        <v>70</v>
      </c>
      <c r="G92" s="32"/>
      <c r="I92" s="64">
        <f>CEILING((R53*17/30),1)</f>
        <v>1017</v>
      </c>
      <c r="J92"/>
      <c r="O92" s="32"/>
    </row>
    <row r="93" spans="5:15" ht="23.25">
      <c r="E93" s="61" t="s">
        <v>69</v>
      </c>
      <c r="G93" s="32"/>
      <c r="H93" s="33"/>
      <c r="I93" s="34">
        <f>P90-H90</f>
        <v>75803</v>
      </c>
      <c r="J93"/>
      <c r="O93" s="32"/>
    </row>
    <row r="94" spans="7:15" ht="20.25">
      <c r="G94" s="66" t="s">
        <v>71</v>
      </c>
      <c r="I94" s="64">
        <f>SUM(I92:I93)</f>
        <v>76820</v>
      </c>
      <c r="J94"/>
      <c r="O94" s="32"/>
    </row>
    <row r="95" spans="7:15" ht="15">
      <c r="G95" s="32"/>
      <c r="J95"/>
      <c r="O95" s="32"/>
    </row>
    <row r="96" spans="6:16" ht="61.5">
      <c r="F96" s="35"/>
      <c r="G96" s="32"/>
      <c r="H96" s="58"/>
      <c r="I96" s="35"/>
      <c r="J96"/>
      <c r="L96" s="33"/>
      <c r="O96" s="60"/>
      <c r="P96" s="59"/>
    </row>
    <row r="97" spans="6:16" ht="23.25">
      <c r="F97" s="33"/>
      <c r="G97" s="32"/>
      <c r="I97" s="29"/>
      <c r="J97"/>
      <c r="L97" s="33"/>
      <c r="O97" s="32"/>
      <c r="P97" s="33"/>
    </row>
    <row r="98" spans="7:15" ht="15">
      <c r="G98" s="32"/>
      <c r="J98"/>
      <c r="O98" s="32"/>
    </row>
    <row r="99" spans="7:16" ht="23.25">
      <c r="G99" s="32"/>
      <c r="H99" s="29"/>
      <c r="I99" s="29"/>
      <c r="J99"/>
      <c r="M99" s="33"/>
      <c r="O99" s="32"/>
      <c r="P99" s="33"/>
    </row>
    <row r="100" spans="7:15" ht="15">
      <c r="G100" s="32"/>
      <c r="J100"/>
      <c r="O100" s="32"/>
    </row>
    <row r="101" spans="7:16" ht="23.25">
      <c r="G101" s="32"/>
      <c r="J101"/>
      <c r="L101" s="33"/>
      <c r="O101" s="32"/>
      <c r="P101" s="3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P S RAMANKUTTY</cp:lastModifiedBy>
  <dcterms:created xsi:type="dcterms:W3CDTF">2012-06-14T15:45:35Z</dcterms:created>
  <dcterms:modified xsi:type="dcterms:W3CDTF">2016-07-06T12:22:50Z</dcterms:modified>
  <cp:category/>
  <cp:version/>
  <cp:contentType/>
  <cp:contentStatus/>
</cp:coreProperties>
</file>