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<sst xmlns="http://schemas.openxmlformats.org/spreadsheetml/2006/main" count="70" uniqueCount="47">
  <si>
    <t>Last pay drawn</t>
  </si>
  <si>
    <t>Drawn</t>
  </si>
  <si>
    <t>Balance</t>
  </si>
  <si>
    <t>Rev.Pen due</t>
  </si>
  <si>
    <t>(Old Residual Pen)</t>
  </si>
  <si>
    <t>Name:</t>
  </si>
  <si>
    <t>.3.</t>
  </si>
  <si>
    <t>.4.</t>
  </si>
  <si>
    <t>.5.</t>
  </si>
  <si>
    <t>DNI:</t>
  </si>
  <si>
    <t>.6.</t>
  </si>
  <si>
    <t>.7.</t>
  </si>
  <si>
    <t>.8.</t>
  </si>
  <si>
    <t>.9.</t>
  </si>
  <si>
    <t>.10.</t>
  </si>
  <si>
    <t>.11.</t>
  </si>
  <si>
    <t>.12.</t>
  </si>
  <si>
    <t>.2.</t>
  </si>
  <si>
    <t>N/IDA</t>
  </si>
  <si>
    <t>Resi/Pen</t>
  </si>
  <si>
    <t>Pre/res/pen</t>
  </si>
  <si>
    <t>P/IDA</t>
  </si>
  <si>
    <t>Pay on increment</t>
  </si>
  <si>
    <t>Revised pay  fixed  in 01.01.2007</t>
  </si>
  <si>
    <t>.June.13</t>
  </si>
  <si>
    <t>.Jan.14.</t>
  </si>
  <si>
    <t>.Jan.15</t>
  </si>
  <si>
    <t>.Jan.16</t>
  </si>
  <si>
    <t>KS</t>
  </si>
  <si>
    <t>30.03.2011</t>
  </si>
  <si>
    <t>Nov.</t>
  </si>
  <si>
    <t>DOR</t>
  </si>
  <si>
    <t xml:space="preserve">PENSION CALCULATION AS  PER  78.2%  IDA  MERGER OF PENSIONERS </t>
  </si>
  <si>
    <t>RETIRED AFTER  01.01.2007</t>
  </si>
  <si>
    <t>Pre-Pay on 31-12-06</t>
  </si>
  <si>
    <t>Rev.Pay</t>
  </si>
  <si>
    <t>at  68.8%</t>
  </si>
  <si>
    <t xml:space="preserve">Rev Pay </t>
  </si>
  <si>
    <t>at 78.2%</t>
  </si>
  <si>
    <t>Input relevant pay from G15 to G21 in Col.H21</t>
  </si>
  <si>
    <t>Input correspng pay from I-15 to I-21 in Col.H22)</t>
  </si>
  <si>
    <t>Drawn 68.8%</t>
  </si>
  <si>
    <t>Revised 78.2%</t>
  </si>
  <si>
    <t xml:space="preserve">Revised Pen </t>
  </si>
  <si>
    <t>Amnt Commtd.</t>
  </si>
  <si>
    <t>Residual Pen</t>
  </si>
  <si>
    <t>Pension arrears   for the period 10.06.13  to 30.0715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</si>
</sst>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"/>
    <numFmt numFmtId="179" formatCode="0.0"/>
    <numFmt numFmtId="180" formatCode="0.0%"/>
    <numFmt numFmtId="181" formatCode="0.0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i/>
      <sz val="10"/>
      <color indexed="12"/>
      <name val="Arial"/>
      <family val="2"/>
    </font>
    <font>
      <sz val="10"/>
      <color indexed="40"/>
      <name val="Arial"/>
      <family val="0"/>
    </font>
    <font>
      <b/>
      <i/>
      <sz val="10"/>
      <color indexed="10"/>
      <name val="Arial"/>
      <family val="2"/>
    </font>
    <font>
      <sz val="8"/>
      <color indexed="15"/>
      <name val="Arial"/>
      <family val="2"/>
    </font>
    <font>
      <b/>
      <i/>
      <sz val="10"/>
      <color indexed="15"/>
      <name val="Arial"/>
      <family val="2"/>
    </font>
    <font>
      <sz val="10"/>
      <color indexed="15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11" fillId="0" borderId="11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181" fontId="11" fillId="0" borderId="0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15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14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52" applyFont="1" applyAlignment="1" applyProtection="1">
      <alignment/>
      <protection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16" fillId="0" borderId="26" xfId="0" applyFont="1" applyBorder="1" applyAlignment="1">
      <alignment/>
    </xf>
    <xf numFmtId="0" fontId="0" fillId="0" borderId="27" xfId="0" applyBorder="1" applyAlignment="1">
      <alignment/>
    </xf>
    <xf numFmtId="0" fontId="17" fillId="0" borderId="28" xfId="0" applyFont="1" applyBorder="1" applyAlignment="1">
      <alignment/>
    </xf>
    <xf numFmtId="0" fontId="0" fillId="0" borderId="29" xfId="0" applyBorder="1" applyAlignment="1">
      <alignment/>
    </xf>
    <xf numFmtId="0" fontId="6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13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" fontId="0" fillId="0" borderId="32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2" fillId="0" borderId="23" xfId="0" applyFont="1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7" xfId="0" applyBorder="1" applyAlignment="1">
      <alignment/>
    </xf>
    <xf numFmtId="1" fontId="21" fillId="0" borderId="3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wn@%2068.8%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40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5" max="5" width="9.57421875" style="0" customWidth="1"/>
    <col min="10" max="10" width="10.00390625" style="0" customWidth="1"/>
    <col min="11" max="11" width="9.8515625" style="0" customWidth="1"/>
  </cols>
  <sheetData>
    <row r="2" ht="13.5" thickBot="1"/>
    <row r="3" spans="3:10" s="2" customFormat="1" ht="12.75">
      <c r="C3" s="37" t="s">
        <v>32</v>
      </c>
      <c r="D3" s="38"/>
      <c r="E3" s="38"/>
      <c r="F3" s="38"/>
      <c r="G3" s="38"/>
      <c r="H3" s="38"/>
      <c r="I3" s="38"/>
      <c r="J3" s="39"/>
    </row>
    <row r="4" spans="3:10" ht="13.5" thickBot="1">
      <c r="C4" s="40" t="s">
        <v>33</v>
      </c>
      <c r="D4" s="41"/>
      <c r="E4" s="41"/>
      <c r="F4" s="41"/>
      <c r="G4" s="41"/>
      <c r="H4" s="41"/>
      <c r="I4" s="41"/>
      <c r="J4" s="42"/>
    </row>
    <row r="5" ht="13.5" thickBot="1">
      <c r="E5" s="1"/>
    </row>
    <row r="6" spans="3:24" ht="15">
      <c r="C6" s="76" t="s">
        <v>5</v>
      </c>
      <c r="D6" s="77" t="s">
        <v>28</v>
      </c>
      <c r="E6" s="78"/>
      <c r="F6" s="79" t="s">
        <v>31</v>
      </c>
      <c r="G6" s="77" t="s">
        <v>29</v>
      </c>
      <c r="H6" s="77"/>
      <c r="I6" s="77"/>
      <c r="J6" s="80"/>
      <c r="P6" s="93"/>
      <c r="Q6" s="93"/>
      <c r="R6" s="93"/>
      <c r="T6" s="93"/>
      <c r="U6" s="93"/>
      <c r="V6" s="93"/>
      <c r="X6" s="25"/>
    </row>
    <row r="7" spans="3:24" ht="15">
      <c r="C7" s="81"/>
      <c r="D7" s="14"/>
      <c r="E7" s="15"/>
      <c r="F7" s="82"/>
      <c r="G7" s="14"/>
      <c r="H7" s="14"/>
      <c r="I7" s="14"/>
      <c r="J7" s="74"/>
      <c r="N7" s="14"/>
      <c r="O7" s="14"/>
      <c r="P7" s="14"/>
      <c r="Q7" s="20"/>
      <c r="R7" s="14"/>
      <c r="T7" s="14"/>
      <c r="U7" s="14"/>
      <c r="V7" s="14"/>
      <c r="W7" s="14"/>
      <c r="X7" s="33"/>
    </row>
    <row r="8" spans="2:24" ht="15">
      <c r="B8" s="7"/>
      <c r="C8" s="83" t="s">
        <v>34</v>
      </c>
      <c r="D8" s="51"/>
      <c r="E8" s="86">
        <v>10000</v>
      </c>
      <c r="F8" s="51" t="s">
        <v>9</v>
      </c>
      <c r="G8" s="51" t="s">
        <v>30</v>
      </c>
      <c r="H8" s="51"/>
      <c r="I8" s="52"/>
      <c r="J8" s="74"/>
      <c r="N8" s="14"/>
      <c r="O8" s="29"/>
      <c r="P8" s="14"/>
      <c r="Q8" s="20"/>
      <c r="R8" s="30"/>
      <c r="T8" s="14"/>
      <c r="U8" s="14"/>
      <c r="V8" s="30"/>
      <c r="W8" s="14"/>
      <c r="X8" s="26"/>
    </row>
    <row r="9" spans="2:24" ht="15">
      <c r="B9" s="7"/>
      <c r="C9" s="81"/>
      <c r="D9" s="14"/>
      <c r="E9" s="45"/>
      <c r="F9" s="14"/>
      <c r="G9" s="49" t="s">
        <v>35</v>
      </c>
      <c r="H9" s="14"/>
      <c r="I9" s="50" t="s">
        <v>37</v>
      </c>
      <c r="J9" s="74"/>
      <c r="N9" s="14"/>
      <c r="O9" s="29"/>
      <c r="P9" s="14"/>
      <c r="Q9" s="20"/>
      <c r="R9" s="30"/>
      <c r="T9" s="14"/>
      <c r="U9" s="14"/>
      <c r="V9" s="30"/>
      <c r="W9" s="14"/>
      <c r="X9" s="26"/>
    </row>
    <row r="10" spans="3:23" ht="12.75">
      <c r="C10" s="81"/>
      <c r="D10" s="14"/>
      <c r="E10" s="15"/>
      <c r="F10" s="46"/>
      <c r="G10" s="35" t="s">
        <v>36</v>
      </c>
      <c r="H10" s="47"/>
      <c r="I10" s="43" t="s">
        <v>38</v>
      </c>
      <c r="J10" s="74"/>
      <c r="N10" s="14"/>
      <c r="O10" s="14"/>
      <c r="P10" s="14"/>
      <c r="Q10" s="20"/>
      <c r="R10" s="14"/>
      <c r="T10" s="14"/>
      <c r="U10" s="14"/>
      <c r="V10" s="14"/>
      <c r="W10" s="14"/>
    </row>
    <row r="11" spans="3:23" ht="12.75">
      <c r="C11" s="72" t="s">
        <v>23</v>
      </c>
      <c r="D11" s="36"/>
      <c r="E11" s="53"/>
      <c r="F11" s="54"/>
      <c r="G11" s="36">
        <f>CEILING(E8*1.688*1.3,10)</f>
        <v>21950</v>
      </c>
      <c r="H11" s="48"/>
      <c r="I11" s="36">
        <f>CEILING(E8*1.782*1.3,10)</f>
        <v>23170</v>
      </c>
      <c r="J11" s="74"/>
      <c r="N11" s="14"/>
      <c r="O11" s="14"/>
      <c r="P11" s="14"/>
      <c r="Q11" s="27"/>
      <c r="R11" s="14"/>
      <c r="T11" s="14"/>
      <c r="U11" s="28"/>
      <c r="V11" s="14"/>
      <c r="W11" s="14"/>
    </row>
    <row r="12" spans="3:23" ht="15">
      <c r="C12" s="72"/>
      <c r="D12" s="36"/>
      <c r="E12" s="53"/>
      <c r="F12" s="54"/>
      <c r="G12" s="44"/>
      <c r="H12" s="36"/>
      <c r="I12" s="44"/>
      <c r="J12" s="74"/>
      <c r="N12" s="14"/>
      <c r="O12" s="14"/>
      <c r="P12" s="14"/>
      <c r="Q12" s="20"/>
      <c r="R12" s="31"/>
      <c r="T12" s="14"/>
      <c r="U12" s="14"/>
      <c r="V12" s="31"/>
      <c r="W12" s="14"/>
    </row>
    <row r="13" spans="3:24" ht="15">
      <c r="C13" s="72" t="s">
        <v>22</v>
      </c>
      <c r="D13" s="36"/>
      <c r="E13" s="53">
        <v>2007</v>
      </c>
      <c r="F13" s="54"/>
      <c r="G13" s="36">
        <f>CEILING(G11*1.03,10)</f>
        <v>22610</v>
      </c>
      <c r="H13" s="36"/>
      <c r="I13" s="36">
        <f>CEILING(I11*1.03,10)</f>
        <v>23870</v>
      </c>
      <c r="J13" s="74"/>
      <c r="K13">
        <f>CEILING(E8*2.1944,10)</f>
        <v>21950</v>
      </c>
      <c r="L13">
        <f>CEILING(E8*2.3166,10)</f>
        <v>23170</v>
      </c>
      <c r="N13" s="14"/>
      <c r="O13" s="14"/>
      <c r="P13" s="32"/>
      <c r="Q13" s="20"/>
      <c r="R13" s="14"/>
      <c r="T13" s="32"/>
      <c r="U13" s="14"/>
      <c r="V13" s="34"/>
      <c r="W13" s="14"/>
      <c r="X13" s="14"/>
    </row>
    <row r="14" spans="3:24" ht="15">
      <c r="C14" s="72" t="s">
        <v>22</v>
      </c>
      <c r="D14" s="36"/>
      <c r="E14" s="53">
        <v>2008</v>
      </c>
      <c r="F14" s="54"/>
      <c r="G14" s="36">
        <f aca="true" t="shared" si="0" ref="G14:G19">CEILING(G13*1.03,10)</f>
        <v>23290</v>
      </c>
      <c r="H14" s="36"/>
      <c r="I14" s="36">
        <f aca="true" t="shared" si="1" ref="I14:I19">CEILING(I13*1.03,10)</f>
        <v>24590</v>
      </c>
      <c r="J14" s="74"/>
      <c r="N14" s="94"/>
      <c r="O14" s="94"/>
      <c r="P14" s="94"/>
      <c r="Q14" s="94"/>
      <c r="R14" s="94"/>
      <c r="T14" s="95"/>
      <c r="U14" s="95"/>
      <c r="V14" s="95"/>
      <c r="W14" s="95"/>
      <c r="X14" s="95"/>
    </row>
    <row r="15" spans="3:12" ht="12.75">
      <c r="C15" s="72" t="s">
        <v>22</v>
      </c>
      <c r="D15" s="36"/>
      <c r="E15" s="53">
        <v>2009</v>
      </c>
      <c r="F15" s="54"/>
      <c r="G15" s="36">
        <f t="shared" si="0"/>
        <v>23990</v>
      </c>
      <c r="H15" s="36"/>
      <c r="I15" s="36">
        <f t="shared" si="1"/>
        <v>25330</v>
      </c>
      <c r="J15" s="74"/>
      <c r="K15">
        <f>E8*1.688*1.3</f>
        <v>21944</v>
      </c>
      <c r="L15">
        <f>E8*1.782*1.3</f>
        <v>23166</v>
      </c>
    </row>
    <row r="16" spans="3:10" ht="12.75">
      <c r="C16" s="72" t="s">
        <v>22</v>
      </c>
      <c r="D16" s="36"/>
      <c r="E16" s="53">
        <v>2010</v>
      </c>
      <c r="F16" s="54"/>
      <c r="G16" s="36">
        <f>CEILING(G15*1.03,10)</f>
        <v>24710</v>
      </c>
      <c r="H16" s="36"/>
      <c r="I16" s="36">
        <f t="shared" si="1"/>
        <v>26090</v>
      </c>
      <c r="J16" s="74"/>
    </row>
    <row r="17" spans="3:10" ht="12.75">
      <c r="C17" s="72" t="str">
        <f>C16</f>
        <v>Pay on increment</v>
      </c>
      <c r="D17" s="36"/>
      <c r="E17" s="53">
        <v>2011</v>
      </c>
      <c r="F17" s="54"/>
      <c r="G17" s="36">
        <f t="shared" si="0"/>
        <v>25460</v>
      </c>
      <c r="H17" s="36"/>
      <c r="I17" s="36">
        <f t="shared" si="1"/>
        <v>26880</v>
      </c>
      <c r="J17" s="74"/>
    </row>
    <row r="18" spans="3:10" ht="12.75">
      <c r="C18" s="72" t="s">
        <v>22</v>
      </c>
      <c r="D18" s="36"/>
      <c r="E18" s="53">
        <v>2012</v>
      </c>
      <c r="F18" s="54"/>
      <c r="G18" s="36">
        <f t="shared" si="0"/>
        <v>26230</v>
      </c>
      <c r="H18" s="36"/>
      <c r="I18" s="36">
        <f t="shared" si="1"/>
        <v>27690</v>
      </c>
      <c r="J18" s="74"/>
    </row>
    <row r="19" spans="3:10" ht="12.75">
      <c r="C19" s="72" t="s">
        <v>22</v>
      </c>
      <c r="D19" s="36"/>
      <c r="E19" s="53">
        <v>2013</v>
      </c>
      <c r="F19" s="54"/>
      <c r="G19" s="36">
        <f t="shared" si="0"/>
        <v>27020</v>
      </c>
      <c r="H19" s="36"/>
      <c r="I19" s="36">
        <f t="shared" si="1"/>
        <v>28530</v>
      </c>
      <c r="J19" s="74"/>
    </row>
    <row r="20" spans="3:10" ht="13.5" thickBot="1">
      <c r="C20" s="81"/>
      <c r="D20" s="14"/>
      <c r="E20" s="15"/>
      <c r="F20" s="82"/>
      <c r="G20" s="14"/>
      <c r="H20" s="14"/>
      <c r="I20" s="14"/>
      <c r="J20" s="74"/>
    </row>
    <row r="21" spans="3:10" ht="12.75">
      <c r="C21" s="57" t="s">
        <v>39</v>
      </c>
      <c r="D21" s="58"/>
      <c r="E21" s="58"/>
      <c r="F21" s="58"/>
      <c r="G21" s="58"/>
      <c r="H21" s="59">
        <f>G16</f>
        <v>24710</v>
      </c>
      <c r="I21" s="60"/>
      <c r="J21" s="84"/>
    </row>
    <row r="22" spans="3:10" ht="13.5" thickBot="1">
      <c r="C22" s="61" t="s">
        <v>40</v>
      </c>
      <c r="D22" s="62"/>
      <c r="E22" s="63"/>
      <c r="F22" s="64"/>
      <c r="G22" s="62"/>
      <c r="H22" s="65">
        <f>I16</f>
        <v>26090</v>
      </c>
      <c r="I22" s="66"/>
      <c r="J22" s="85"/>
    </row>
    <row r="23" ht="12.75">
      <c r="D23" s="2"/>
    </row>
    <row r="24" spans="6:8" ht="12.75">
      <c r="F24" s="56" t="s">
        <v>41</v>
      </c>
      <c r="H24" s="5" t="s">
        <v>42</v>
      </c>
    </row>
    <row r="25" spans="4:8" ht="12.75">
      <c r="D25" s="6" t="s">
        <v>0</v>
      </c>
      <c r="F25" s="12">
        <f>H21</f>
        <v>24710</v>
      </c>
      <c r="H25" s="55">
        <f>H22</f>
        <v>26090</v>
      </c>
    </row>
    <row r="26" spans="2:6" ht="12.75">
      <c r="B26" s="12"/>
      <c r="C26" s="12"/>
      <c r="D26" s="12"/>
      <c r="E26" s="12"/>
      <c r="F26" s="12"/>
    </row>
    <row r="27" spans="4:9" ht="12.75">
      <c r="D27" s="8" t="s">
        <v>43</v>
      </c>
      <c r="E27" s="12"/>
      <c r="F27" s="3">
        <f>CEILING(H21*0.5,1)</f>
        <v>12355</v>
      </c>
      <c r="G27" s="12"/>
      <c r="H27">
        <f>H25/2</f>
        <v>13045</v>
      </c>
      <c r="I27" s="12"/>
    </row>
    <row r="28" ht="12.75">
      <c r="J28" s="3"/>
    </row>
    <row r="29" spans="4:6" ht="14.25" customHeight="1">
      <c r="D29" t="s">
        <v>44</v>
      </c>
      <c r="F29" s="9">
        <f>F27-F31</f>
        <v>4942</v>
      </c>
    </row>
    <row r="30" ht="12.75">
      <c r="H30" s="3"/>
    </row>
    <row r="31" spans="4:9" ht="12.75">
      <c r="D31" t="s">
        <v>45</v>
      </c>
      <c r="F31" s="3">
        <f>CEILING(F27*0.6,1)</f>
        <v>7413</v>
      </c>
      <c r="G31" s="8"/>
      <c r="H31" s="3">
        <f>H27-F29</f>
        <v>8103</v>
      </c>
      <c r="I31" s="13"/>
    </row>
    <row r="33" spans="4:6" ht="12.75">
      <c r="D33" t="s">
        <v>4</v>
      </c>
      <c r="F33" s="3">
        <f>F31</f>
        <v>7413</v>
      </c>
    </row>
    <row r="34" ht="13.5" thickBot="1">
      <c r="B34" s="26"/>
    </row>
    <row r="35" spans="1:9" ht="12.75">
      <c r="A35" s="69">
        <v>1</v>
      </c>
      <c r="B35" s="70">
        <v>2</v>
      </c>
      <c r="C35" s="70">
        <v>3</v>
      </c>
      <c r="D35" s="70">
        <v>4</v>
      </c>
      <c r="E35" s="70">
        <v>5</v>
      </c>
      <c r="F35" s="70">
        <v>6</v>
      </c>
      <c r="G35" s="70">
        <v>7</v>
      </c>
      <c r="H35" s="70">
        <v>8</v>
      </c>
      <c r="I35" s="71"/>
    </row>
    <row r="36" spans="1:9" ht="12.75">
      <c r="A36" s="72"/>
      <c r="B36" s="36" t="s">
        <v>19</v>
      </c>
      <c r="C36" s="36" t="s">
        <v>18</v>
      </c>
      <c r="D36" s="53" t="s">
        <v>3</v>
      </c>
      <c r="E36" s="53" t="s">
        <v>20</v>
      </c>
      <c r="F36" s="36" t="s">
        <v>21</v>
      </c>
      <c r="G36" s="36" t="s">
        <v>1</v>
      </c>
      <c r="H36" s="67" t="s">
        <v>2</v>
      </c>
      <c r="I36" s="73"/>
    </row>
    <row r="37" spans="1:10" ht="12.75">
      <c r="A37" s="72"/>
      <c r="B37" s="68"/>
      <c r="C37" s="36"/>
      <c r="D37" s="68"/>
      <c r="E37" s="68"/>
      <c r="F37" s="36"/>
      <c r="G37" s="68"/>
      <c r="H37" s="68"/>
      <c r="I37" s="74"/>
      <c r="J37" s="3"/>
    </row>
    <row r="38" spans="1:9" ht="12.75">
      <c r="A38" s="75" t="s">
        <v>24</v>
      </c>
      <c r="B38" s="68">
        <f>(H27-F29)/30*21</f>
        <v>5672.1</v>
      </c>
      <c r="C38" s="68">
        <f>CEILING(H27*0.749,1)/30*21</f>
        <v>6839.7</v>
      </c>
      <c r="D38" s="68">
        <f aca="true" t="shared" si="2" ref="D38:D75">B38+C38</f>
        <v>12511.8</v>
      </c>
      <c r="E38" s="68">
        <f>F33/30*21</f>
        <v>5189.099999999999</v>
      </c>
      <c r="F38" s="68">
        <f>CEILING(F27*0.749,1)/30*21</f>
        <v>6477.799999999999</v>
      </c>
      <c r="G38" s="68">
        <f aca="true" t="shared" si="3" ref="G38:G75">E38+F38</f>
        <v>11666.899999999998</v>
      </c>
      <c r="H38" s="68">
        <f aca="true" t="shared" si="4" ref="H38:H55">D38-G38</f>
        <v>844.9000000000015</v>
      </c>
      <c r="I38" s="74"/>
    </row>
    <row r="39" spans="1:9" ht="12.75">
      <c r="A39" s="75" t="s">
        <v>11</v>
      </c>
      <c r="B39" s="68">
        <f>H27-F29</f>
        <v>8103</v>
      </c>
      <c r="C39" s="36">
        <f>CEILING(H27*0.789,1)</f>
        <v>10293</v>
      </c>
      <c r="D39" s="68">
        <f t="shared" si="2"/>
        <v>18396</v>
      </c>
      <c r="E39" s="68">
        <f>F33</f>
        <v>7413</v>
      </c>
      <c r="F39" s="36">
        <f>CEILING(F27*0.789,1)</f>
        <v>9749</v>
      </c>
      <c r="G39" s="68">
        <f t="shared" si="3"/>
        <v>17162</v>
      </c>
      <c r="H39" s="68">
        <f t="shared" si="4"/>
        <v>1234</v>
      </c>
      <c r="I39" s="74"/>
    </row>
    <row r="40" spans="1:10" ht="12.75">
      <c r="A40" s="75" t="s">
        <v>12</v>
      </c>
      <c r="B40" s="68">
        <f>H27-F29</f>
        <v>8103</v>
      </c>
      <c r="C40" s="36">
        <f>CEILING(H27*0.789,1)</f>
        <v>10293</v>
      </c>
      <c r="D40" s="68">
        <f t="shared" si="2"/>
        <v>18396</v>
      </c>
      <c r="E40" s="68">
        <f>F33</f>
        <v>7413</v>
      </c>
      <c r="F40" s="36">
        <f>CEILING(F27*0.789,1)</f>
        <v>9749</v>
      </c>
      <c r="G40" s="68">
        <f t="shared" si="3"/>
        <v>17162</v>
      </c>
      <c r="H40" s="68">
        <f t="shared" si="4"/>
        <v>1234</v>
      </c>
      <c r="I40" s="74"/>
      <c r="J40" s="3"/>
    </row>
    <row r="41" spans="1:10" ht="12.75">
      <c r="A41" s="75" t="s">
        <v>13</v>
      </c>
      <c r="B41" s="68">
        <f>H27-F29</f>
        <v>8103</v>
      </c>
      <c r="C41" s="36">
        <f>CEILING(H27*0.789,1)</f>
        <v>10293</v>
      </c>
      <c r="D41" s="68">
        <f t="shared" si="2"/>
        <v>18396</v>
      </c>
      <c r="E41" s="68">
        <f>F33</f>
        <v>7413</v>
      </c>
      <c r="F41" s="36">
        <f>CEILING(F27*0.789,1)</f>
        <v>9749</v>
      </c>
      <c r="G41" s="68">
        <f t="shared" si="3"/>
        <v>17162</v>
      </c>
      <c r="H41" s="68">
        <f t="shared" si="4"/>
        <v>1234</v>
      </c>
      <c r="I41" s="74"/>
      <c r="J41" s="3"/>
    </row>
    <row r="42" spans="1:10" ht="12.75">
      <c r="A42" s="75" t="s">
        <v>14</v>
      </c>
      <c r="B42" s="68">
        <f>H27-F29</f>
        <v>8103</v>
      </c>
      <c r="C42" s="36">
        <f>CEILING(H27*0.855,1)</f>
        <v>11154</v>
      </c>
      <c r="D42" s="68">
        <f t="shared" si="2"/>
        <v>19257</v>
      </c>
      <c r="E42" s="68">
        <f>F33</f>
        <v>7413</v>
      </c>
      <c r="F42" s="36">
        <f>CEILING(F27*0.855,1)</f>
        <v>10564</v>
      </c>
      <c r="G42" s="68">
        <f t="shared" si="3"/>
        <v>17977</v>
      </c>
      <c r="H42" s="68">
        <f t="shared" si="4"/>
        <v>1280</v>
      </c>
      <c r="I42" s="74"/>
      <c r="J42" s="3"/>
    </row>
    <row r="43" spans="1:10" ht="12.75">
      <c r="A43" s="75" t="s">
        <v>15</v>
      </c>
      <c r="B43" s="68">
        <f>H27-F29</f>
        <v>8103</v>
      </c>
      <c r="C43" s="36">
        <f>CEILING(H27*0.855,1)</f>
        <v>11154</v>
      </c>
      <c r="D43" s="68">
        <f t="shared" si="2"/>
        <v>19257</v>
      </c>
      <c r="E43" s="68">
        <f>F33</f>
        <v>7413</v>
      </c>
      <c r="F43" s="36">
        <f>CEILING(F27*0.855,1)</f>
        <v>10564</v>
      </c>
      <c r="G43" s="68">
        <f t="shared" si="3"/>
        <v>17977</v>
      </c>
      <c r="H43" s="68">
        <f t="shared" si="4"/>
        <v>1280</v>
      </c>
      <c r="I43" s="74"/>
      <c r="J43" s="3"/>
    </row>
    <row r="44" spans="1:10" ht="12.75">
      <c r="A44" s="75" t="s">
        <v>16</v>
      </c>
      <c r="B44" s="68">
        <f>H27-F29</f>
        <v>8103</v>
      </c>
      <c r="C44" s="36">
        <f>CEILING(H27*0.855,1)</f>
        <v>11154</v>
      </c>
      <c r="D44" s="68">
        <f t="shared" si="2"/>
        <v>19257</v>
      </c>
      <c r="E44" s="68">
        <f>F33</f>
        <v>7413</v>
      </c>
      <c r="F44" s="36">
        <f>CEILING(F27*0.855,1)</f>
        <v>10564</v>
      </c>
      <c r="G44" s="68">
        <f t="shared" si="3"/>
        <v>17977</v>
      </c>
      <c r="H44" s="68">
        <f t="shared" si="4"/>
        <v>1280</v>
      </c>
      <c r="I44" s="74"/>
      <c r="J44" s="3"/>
    </row>
    <row r="45" spans="1:10" ht="12.75">
      <c r="A45" s="75" t="s">
        <v>25</v>
      </c>
      <c r="B45" s="68">
        <f>H27-F29</f>
        <v>8103</v>
      </c>
      <c r="C45" s="36">
        <f>CEILING(H27*0.905,1)</f>
        <v>11806</v>
      </c>
      <c r="D45" s="68">
        <f t="shared" si="2"/>
        <v>19909</v>
      </c>
      <c r="E45" s="68">
        <f>F33</f>
        <v>7413</v>
      </c>
      <c r="F45" s="36">
        <f>CEILING(F27*0.905,1)</f>
        <v>11182</v>
      </c>
      <c r="G45" s="68">
        <f t="shared" si="3"/>
        <v>18595</v>
      </c>
      <c r="H45" s="68">
        <f t="shared" si="4"/>
        <v>1314</v>
      </c>
      <c r="I45" s="74"/>
      <c r="J45" s="3"/>
    </row>
    <row r="46" spans="1:10" ht="12.75">
      <c r="A46" s="75" t="s">
        <v>17</v>
      </c>
      <c r="B46" s="68">
        <f>H27-F29</f>
        <v>8103</v>
      </c>
      <c r="C46" s="36">
        <f>CEILING(H27*0.905,1)</f>
        <v>11806</v>
      </c>
      <c r="D46" s="68">
        <f t="shared" si="2"/>
        <v>19909</v>
      </c>
      <c r="E46" s="68">
        <f>F33</f>
        <v>7413</v>
      </c>
      <c r="F46" s="36">
        <f>CEILING(F27*0.905,1)</f>
        <v>11182</v>
      </c>
      <c r="G46" s="68">
        <f t="shared" si="3"/>
        <v>18595</v>
      </c>
      <c r="H46" s="68">
        <f t="shared" si="4"/>
        <v>1314</v>
      </c>
      <c r="I46" s="74"/>
      <c r="J46" s="3"/>
    </row>
    <row r="47" spans="1:10" ht="12.75">
      <c r="A47" s="75" t="s">
        <v>6</v>
      </c>
      <c r="B47" s="68">
        <f>H27-F29</f>
        <v>8103</v>
      </c>
      <c r="C47" s="36">
        <f>CEILING(H27*0.905,1)</f>
        <v>11806</v>
      </c>
      <c r="D47" s="68">
        <f t="shared" si="2"/>
        <v>19909</v>
      </c>
      <c r="E47" s="68">
        <f>F33</f>
        <v>7413</v>
      </c>
      <c r="F47" s="36">
        <f>CEILING(F27*0.905,1)</f>
        <v>11182</v>
      </c>
      <c r="G47" s="68">
        <f t="shared" si="3"/>
        <v>18595</v>
      </c>
      <c r="H47" s="68">
        <f t="shared" si="4"/>
        <v>1314</v>
      </c>
      <c r="I47" s="74"/>
      <c r="J47" s="3"/>
    </row>
    <row r="48" spans="1:10" ht="12.75">
      <c r="A48" s="75" t="s">
        <v>7</v>
      </c>
      <c r="B48" s="68">
        <f>H27-F29</f>
        <v>8103</v>
      </c>
      <c r="C48" s="36">
        <f>CEILING(H27*0.884,1)</f>
        <v>11532</v>
      </c>
      <c r="D48" s="68">
        <f t="shared" si="2"/>
        <v>19635</v>
      </c>
      <c r="E48" s="68">
        <f>F33</f>
        <v>7413</v>
      </c>
      <c r="F48" s="36">
        <f>CEILING(F27*0.884,1)</f>
        <v>10922</v>
      </c>
      <c r="G48" s="68">
        <f t="shared" si="3"/>
        <v>18335</v>
      </c>
      <c r="H48" s="68">
        <f t="shared" si="4"/>
        <v>1300</v>
      </c>
      <c r="I48" s="74"/>
      <c r="J48" s="3"/>
    </row>
    <row r="49" spans="1:10" ht="12.75">
      <c r="A49" s="75" t="s">
        <v>8</v>
      </c>
      <c r="B49" s="68">
        <f>H27-F29</f>
        <v>8103</v>
      </c>
      <c r="C49" s="36">
        <f>CEILING(H27*0.884,1)</f>
        <v>11532</v>
      </c>
      <c r="D49" s="68">
        <f t="shared" si="2"/>
        <v>19635</v>
      </c>
      <c r="E49" s="68">
        <f>F33</f>
        <v>7413</v>
      </c>
      <c r="F49" s="36">
        <f>CEILING(F27*0.884,1)</f>
        <v>10922</v>
      </c>
      <c r="G49" s="68">
        <f t="shared" si="3"/>
        <v>18335</v>
      </c>
      <c r="H49" s="68">
        <f t="shared" si="4"/>
        <v>1300</v>
      </c>
      <c r="I49" s="74"/>
      <c r="J49" s="3"/>
    </row>
    <row r="50" spans="1:10" ht="12.75">
      <c r="A50" s="75" t="s">
        <v>10</v>
      </c>
      <c r="B50" s="68">
        <f>H27-F29</f>
        <v>8103</v>
      </c>
      <c r="C50" s="36">
        <f>CEILING(H27*0.884,1)</f>
        <v>11532</v>
      </c>
      <c r="D50" s="68">
        <f t="shared" si="2"/>
        <v>19635</v>
      </c>
      <c r="E50" s="68">
        <f>F33</f>
        <v>7413</v>
      </c>
      <c r="F50" s="36">
        <f>CEILING(F27*0.884,1)</f>
        <v>10922</v>
      </c>
      <c r="G50" s="68">
        <f t="shared" si="3"/>
        <v>18335</v>
      </c>
      <c r="H50" s="68">
        <f t="shared" si="4"/>
        <v>1300</v>
      </c>
      <c r="I50" s="74"/>
      <c r="J50" s="3"/>
    </row>
    <row r="51" spans="1:10" ht="12.75">
      <c r="A51" s="75" t="s">
        <v>11</v>
      </c>
      <c r="B51" s="68">
        <f>H27-F29</f>
        <v>8103</v>
      </c>
      <c r="C51" s="36">
        <f>CEILING(H27*0.913,1)</f>
        <v>11911</v>
      </c>
      <c r="D51" s="68">
        <f t="shared" si="2"/>
        <v>20014</v>
      </c>
      <c r="E51" s="68">
        <f>F33</f>
        <v>7413</v>
      </c>
      <c r="F51" s="36">
        <f>CEILING(F27*0.913,1)</f>
        <v>11281</v>
      </c>
      <c r="G51" s="68">
        <f t="shared" si="3"/>
        <v>18694</v>
      </c>
      <c r="H51" s="68">
        <f t="shared" si="4"/>
        <v>1320</v>
      </c>
      <c r="I51" s="74"/>
      <c r="J51" s="3"/>
    </row>
    <row r="52" spans="1:10" ht="12.75">
      <c r="A52" s="75" t="s">
        <v>12</v>
      </c>
      <c r="B52" s="68">
        <f>H27-F29</f>
        <v>8103</v>
      </c>
      <c r="C52" s="36">
        <f>CEILING(H27*0.913,1)</f>
        <v>11911</v>
      </c>
      <c r="D52" s="68">
        <f t="shared" si="2"/>
        <v>20014</v>
      </c>
      <c r="E52" s="68">
        <f>F33</f>
        <v>7413</v>
      </c>
      <c r="F52" s="36">
        <f>CEILING(F27*0.913,1)</f>
        <v>11281</v>
      </c>
      <c r="G52" s="68">
        <f t="shared" si="3"/>
        <v>18694</v>
      </c>
      <c r="H52" s="68">
        <f t="shared" si="4"/>
        <v>1320</v>
      </c>
      <c r="I52" s="74"/>
      <c r="J52" s="3"/>
    </row>
    <row r="53" spans="1:10" ht="12.75">
      <c r="A53" s="75" t="s">
        <v>13</v>
      </c>
      <c r="B53" s="68">
        <f>H27-F29</f>
        <v>8103</v>
      </c>
      <c r="C53" s="36">
        <f>CEILING(H27*0.913,1)</f>
        <v>11911</v>
      </c>
      <c r="D53" s="68">
        <f t="shared" si="2"/>
        <v>20014</v>
      </c>
      <c r="E53" s="68">
        <f>F33</f>
        <v>7413</v>
      </c>
      <c r="F53" s="36">
        <f>CEILING(F27*0.913,1)</f>
        <v>11281</v>
      </c>
      <c r="G53" s="68">
        <f t="shared" si="3"/>
        <v>18694</v>
      </c>
      <c r="H53" s="68">
        <f t="shared" si="4"/>
        <v>1320</v>
      </c>
      <c r="I53" s="74"/>
      <c r="J53" s="3"/>
    </row>
    <row r="54" spans="1:10" ht="12.75">
      <c r="A54" s="75" t="s">
        <v>14</v>
      </c>
      <c r="B54" s="68">
        <f>H27-F29</f>
        <v>8103</v>
      </c>
      <c r="C54" s="36">
        <f>CEILING(H27*0.981,1)</f>
        <v>12798</v>
      </c>
      <c r="D54" s="68">
        <f t="shared" si="2"/>
        <v>20901</v>
      </c>
      <c r="E54" s="68">
        <f>F33</f>
        <v>7413</v>
      </c>
      <c r="F54" s="36">
        <f>CEILING(F27*0.981,1)</f>
        <v>12121</v>
      </c>
      <c r="G54" s="68">
        <f t="shared" si="3"/>
        <v>19534</v>
      </c>
      <c r="H54" s="68">
        <f t="shared" si="4"/>
        <v>1367</v>
      </c>
      <c r="I54" s="74"/>
      <c r="J54" s="3"/>
    </row>
    <row r="55" spans="1:10" ht="12.75">
      <c r="A55" s="75" t="s">
        <v>15</v>
      </c>
      <c r="B55" s="68">
        <f>H27-F29</f>
        <v>8103</v>
      </c>
      <c r="C55" s="36">
        <f>CEILING(H27*0.981,1)</f>
        <v>12798</v>
      </c>
      <c r="D55" s="68">
        <f t="shared" si="2"/>
        <v>20901</v>
      </c>
      <c r="E55" s="68">
        <f>F33</f>
        <v>7413</v>
      </c>
      <c r="F55" s="36">
        <f>CEILING(F27*0.981,1)</f>
        <v>12121</v>
      </c>
      <c r="G55" s="68">
        <f t="shared" si="3"/>
        <v>19534</v>
      </c>
      <c r="H55" s="68">
        <f t="shared" si="4"/>
        <v>1367</v>
      </c>
      <c r="I55" s="74"/>
      <c r="J55" s="3"/>
    </row>
    <row r="56" spans="1:10" ht="12.75">
      <c r="A56" s="75" t="s">
        <v>16</v>
      </c>
      <c r="B56" s="68">
        <f>H27-F29</f>
        <v>8103</v>
      </c>
      <c r="C56" s="36">
        <f>CEILING(H27*0.981,1)</f>
        <v>12798</v>
      </c>
      <c r="D56" s="68">
        <f t="shared" si="2"/>
        <v>20901</v>
      </c>
      <c r="E56" s="68">
        <f>F33</f>
        <v>7413</v>
      </c>
      <c r="F56" s="36">
        <f>CEILING(F27*0.981,1)</f>
        <v>12121</v>
      </c>
      <c r="G56" s="68">
        <f t="shared" si="3"/>
        <v>19534</v>
      </c>
      <c r="H56" s="68">
        <f aca="true" t="shared" si="5" ref="H56:H75">D56-G56</f>
        <v>1367</v>
      </c>
      <c r="I56" s="74"/>
      <c r="J56" s="3"/>
    </row>
    <row r="57" spans="1:10" ht="12.75">
      <c r="A57" s="75" t="s">
        <v>26</v>
      </c>
      <c r="B57" s="68">
        <f>H27-F29</f>
        <v>8103</v>
      </c>
      <c r="C57" s="36">
        <f>CEILING(H27*1.003,1)</f>
        <v>13085</v>
      </c>
      <c r="D57" s="68">
        <f t="shared" si="2"/>
        <v>21188</v>
      </c>
      <c r="E57" s="68">
        <f>F33</f>
        <v>7413</v>
      </c>
      <c r="F57" s="36">
        <f>CEILING(F27*1.003,1)</f>
        <v>12393</v>
      </c>
      <c r="G57" s="68">
        <f t="shared" si="3"/>
        <v>19806</v>
      </c>
      <c r="H57" s="68">
        <f t="shared" si="5"/>
        <v>1382</v>
      </c>
      <c r="I57" s="74"/>
      <c r="J57" s="3"/>
    </row>
    <row r="58" spans="1:10" ht="12.75">
      <c r="A58" s="75" t="s">
        <v>17</v>
      </c>
      <c r="B58" s="68">
        <f>H27-F29</f>
        <v>8103</v>
      </c>
      <c r="C58" s="36">
        <f>CEILING(H27*1.003,1)</f>
        <v>13085</v>
      </c>
      <c r="D58" s="68">
        <f t="shared" si="2"/>
        <v>21188</v>
      </c>
      <c r="E58" s="68">
        <f>F33</f>
        <v>7413</v>
      </c>
      <c r="F58" s="36">
        <f>CEILING(F27*1.003,1)</f>
        <v>12393</v>
      </c>
      <c r="G58" s="68">
        <f t="shared" si="3"/>
        <v>19806</v>
      </c>
      <c r="H58" s="68">
        <f t="shared" si="5"/>
        <v>1382</v>
      </c>
      <c r="I58" s="74"/>
      <c r="J58" s="3"/>
    </row>
    <row r="59" spans="1:10" ht="12.75">
      <c r="A59" s="75" t="s">
        <v>6</v>
      </c>
      <c r="B59" s="68">
        <f>H27-F29</f>
        <v>8103</v>
      </c>
      <c r="C59" s="36">
        <f>CEILING(H27*1.003,1)</f>
        <v>13085</v>
      </c>
      <c r="D59" s="68">
        <f t="shared" si="2"/>
        <v>21188</v>
      </c>
      <c r="E59" s="68">
        <f>F33</f>
        <v>7413</v>
      </c>
      <c r="F59" s="36">
        <f>CEILING(F27*1.003,1)</f>
        <v>12393</v>
      </c>
      <c r="G59" s="68">
        <f t="shared" si="3"/>
        <v>19806</v>
      </c>
      <c r="H59" s="68">
        <f t="shared" si="5"/>
        <v>1382</v>
      </c>
      <c r="I59" s="74"/>
      <c r="J59" s="3"/>
    </row>
    <row r="60" spans="1:10" ht="12.75">
      <c r="A60" s="75" t="s">
        <v>7</v>
      </c>
      <c r="B60" s="68">
        <f>H27-F29</f>
        <v>8103</v>
      </c>
      <c r="C60" s="36">
        <f>CEILING(H27*1.005,1)</f>
        <v>13111</v>
      </c>
      <c r="D60" s="68">
        <f t="shared" si="2"/>
        <v>21214</v>
      </c>
      <c r="E60" s="68">
        <f>F33</f>
        <v>7413</v>
      </c>
      <c r="F60" s="36">
        <f>CEILING(F27*1.005,1)</f>
        <v>12417</v>
      </c>
      <c r="G60" s="68">
        <f t="shared" si="3"/>
        <v>19830</v>
      </c>
      <c r="H60" s="68">
        <f t="shared" si="5"/>
        <v>1384</v>
      </c>
      <c r="I60" s="74"/>
      <c r="J60" s="3"/>
    </row>
    <row r="61" spans="1:10" ht="12.75">
      <c r="A61" s="75" t="s">
        <v>8</v>
      </c>
      <c r="B61" s="68">
        <f>H27-F29</f>
        <v>8103</v>
      </c>
      <c r="C61" s="36">
        <f>CEILING(H27*1.005,1)</f>
        <v>13111</v>
      </c>
      <c r="D61" s="68">
        <f t="shared" si="2"/>
        <v>21214</v>
      </c>
      <c r="E61" s="68">
        <f>F33</f>
        <v>7413</v>
      </c>
      <c r="F61" s="36">
        <f>CEILING(F27*1.005,1)</f>
        <v>12417</v>
      </c>
      <c r="G61" s="68">
        <f t="shared" si="3"/>
        <v>19830</v>
      </c>
      <c r="H61" s="68">
        <f t="shared" si="5"/>
        <v>1384</v>
      </c>
      <c r="I61" s="74"/>
      <c r="J61" s="3"/>
    </row>
    <row r="62" spans="1:10" ht="12.75">
      <c r="A62" s="75" t="s">
        <v>10</v>
      </c>
      <c r="B62" s="68">
        <f>H27-F29</f>
        <v>8103</v>
      </c>
      <c r="C62" s="36">
        <f>CEILING(H27*1.005,1)</f>
        <v>13111</v>
      </c>
      <c r="D62" s="68">
        <f t="shared" si="2"/>
        <v>21214</v>
      </c>
      <c r="E62" s="68">
        <f>F33</f>
        <v>7413</v>
      </c>
      <c r="F62" s="36">
        <f>CEILING(F27*1.005,1)</f>
        <v>12417</v>
      </c>
      <c r="G62" s="68">
        <f t="shared" si="3"/>
        <v>19830</v>
      </c>
      <c r="H62" s="68">
        <f t="shared" si="5"/>
        <v>1384</v>
      </c>
      <c r="I62" s="74"/>
      <c r="J62" s="3"/>
    </row>
    <row r="63" spans="1:10" ht="12.75">
      <c r="A63" s="75" t="s">
        <v>11</v>
      </c>
      <c r="B63" s="68">
        <f>H27-F29</f>
        <v>8103</v>
      </c>
      <c r="C63" s="36">
        <f>CEILING(H27*1.026,1)</f>
        <v>13385</v>
      </c>
      <c r="D63" s="68">
        <f t="shared" si="2"/>
        <v>21488</v>
      </c>
      <c r="E63" s="68">
        <f>F33</f>
        <v>7413</v>
      </c>
      <c r="F63" s="36">
        <f>CEILING(F27*1.026,1)</f>
        <v>12677</v>
      </c>
      <c r="G63" s="68">
        <f t="shared" si="3"/>
        <v>20090</v>
      </c>
      <c r="H63" s="68">
        <f t="shared" si="5"/>
        <v>1398</v>
      </c>
      <c r="I63" s="74"/>
      <c r="J63" s="3"/>
    </row>
    <row r="64" spans="1:10" ht="12.75">
      <c r="A64" s="75" t="s">
        <v>12</v>
      </c>
      <c r="B64" s="68">
        <f>H27-F29</f>
        <v>8103</v>
      </c>
      <c r="C64" s="36">
        <f>CEILING(H27*1.026,1)</f>
        <v>13385</v>
      </c>
      <c r="D64" s="68">
        <f t="shared" si="2"/>
        <v>21488</v>
      </c>
      <c r="E64" s="68">
        <f>F33</f>
        <v>7413</v>
      </c>
      <c r="F64" s="36">
        <f>CEILING(F27*1.026,1)</f>
        <v>12677</v>
      </c>
      <c r="G64" s="68">
        <f t="shared" si="3"/>
        <v>20090</v>
      </c>
      <c r="H64" s="68">
        <f t="shared" si="5"/>
        <v>1398</v>
      </c>
      <c r="I64" s="74"/>
      <c r="J64" s="3"/>
    </row>
    <row r="65" spans="1:10" ht="12.75">
      <c r="A65" s="75" t="s">
        <v>13</v>
      </c>
      <c r="B65" s="68">
        <f>H27-F29</f>
        <v>8103</v>
      </c>
      <c r="C65" s="36">
        <f>CEILING(H27*1.026,1)</f>
        <v>13385</v>
      </c>
      <c r="D65" s="68">
        <f t="shared" si="2"/>
        <v>21488</v>
      </c>
      <c r="E65" s="68">
        <f>F33</f>
        <v>7413</v>
      </c>
      <c r="F65" s="36">
        <f>CEILING(F27*1.026,1)</f>
        <v>12677</v>
      </c>
      <c r="G65" s="68">
        <f t="shared" si="3"/>
        <v>20090</v>
      </c>
      <c r="H65" s="68">
        <f t="shared" si="5"/>
        <v>1398</v>
      </c>
      <c r="I65" s="74"/>
      <c r="J65" s="3"/>
    </row>
    <row r="66" spans="1:10" ht="12.75">
      <c r="A66" s="75" t="s">
        <v>14</v>
      </c>
      <c r="B66" s="68">
        <f>H27-F29</f>
        <v>8103</v>
      </c>
      <c r="C66" s="36">
        <f>CEILING(H27*1.079,1)</f>
        <v>14076</v>
      </c>
      <c r="D66" s="68">
        <f t="shared" si="2"/>
        <v>22179</v>
      </c>
      <c r="E66" s="68">
        <f>F33</f>
        <v>7413</v>
      </c>
      <c r="F66" s="36">
        <f>CEILING(F27*1.079,1)</f>
        <v>13332</v>
      </c>
      <c r="G66" s="68">
        <f t="shared" si="3"/>
        <v>20745</v>
      </c>
      <c r="H66" s="68">
        <f t="shared" si="5"/>
        <v>1434</v>
      </c>
      <c r="I66" s="74"/>
      <c r="J66" s="3"/>
    </row>
    <row r="67" spans="1:10" ht="12.75">
      <c r="A67" s="75" t="s">
        <v>15</v>
      </c>
      <c r="B67" s="68">
        <f>H27-F29</f>
        <v>8103</v>
      </c>
      <c r="C67" s="36">
        <f>CEILING(H27*1.079,1)</f>
        <v>14076</v>
      </c>
      <c r="D67" s="68">
        <f t="shared" si="2"/>
        <v>22179</v>
      </c>
      <c r="E67" s="68">
        <f>F33</f>
        <v>7413</v>
      </c>
      <c r="F67" s="36">
        <f>CEILING(F27*1.079,1)</f>
        <v>13332</v>
      </c>
      <c r="G67" s="68">
        <f t="shared" si="3"/>
        <v>20745</v>
      </c>
      <c r="H67" s="68">
        <f t="shared" si="5"/>
        <v>1434</v>
      </c>
      <c r="I67" s="74"/>
      <c r="J67" s="3"/>
    </row>
    <row r="68" spans="1:9" ht="12.75">
      <c r="A68" s="75" t="s">
        <v>16</v>
      </c>
      <c r="B68" s="68">
        <f>H27-F29</f>
        <v>8103</v>
      </c>
      <c r="C68" s="36">
        <f>CEILING(H27*1.079,1)</f>
        <v>14076</v>
      </c>
      <c r="D68" s="68">
        <f t="shared" si="2"/>
        <v>22179</v>
      </c>
      <c r="E68" s="68">
        <f>F33</f>
        <v>7413</v>
      </c>
      <c r="F68" s="36">
        <f>CEILING(F27*1.079,1)</f>
        <v>13332</v>
      </c>
      <c r="G68" s="68">
        <f t="shared" si="3"/>
        <v>20745</v>
      </c>
      <c r="H68" s="68">
        <f t="shared" si="5"/>
        <v>1434</v>
      </c>
      <c r="I68" s="74"/>
    </row>
    <row r="69" spans="1:10" ht="12.75">
      <c r="A69" s="75" t="s">
        <v>27</v>
      </c>
      <c r="B69" s="68">
        <f>H27-F29</f>
        <v>8103</v>
      </c>
      <c r="C69" s="36">
        <f>CEILING(H27*1.124,1)</f>
        <v>14663</v>
      </c>
      <c r="D69" s="68">
        <f t="shared" si="2"/>
        <v>22766</v>
      </c>
      <c r="E69" s="68">
        <f>F33</f>
        <v>7413</v>
      </c>
      <c r="F69" s="36">
        <f>CEILING(F27*1.124,1)</f>
        <v>13888</v>
      </c>
      <c r="G69" s="68">
        <f t="shared" si="3"/>
        <v>21301</v>
      </c>
      <c r="H69" s="68">
        <f t="shared" si="5"/>
        <v>1465</v>
      </c>
      <c r="I69" s="74"/>
      <c r="J69" s="3">
        <f>F33</f>
        <v>7413</v>
      </c>
    </row>
    <row r="70" spans="1:9" ht="12.75">
      <c r="A70" s="75" t="s">
        <v>17</v>
      </c>
      <c r="B70" s="68">
        <f>H27-F29</f>
        <v>8103</v>
      </c>
      <c r="C70" s="36">
        <f>CEILING(H27*1.124,1)</f>
        <v>14663</v>
      </c>
      <c r="D70" s="68">
        <f t="shared" si="2"/>
        <v>22766</v>
      </c>
      <c r="E70" s="68">
        <f>F33</f>
        <v>7413</v>
      </c>
      <c r="F70" s="36">
        <f>CEILING(F27*1.124,1)</f>
        <v>13888</v>
      </c>
      <c r="G70" s="68">
        <f t="shared" si="3"/>
        <v>21301</v>
      </c>
      <c r="H70" s="68">
        <f t="shared" si="5"/>
        <v>1465</v>
      </c>
      <c r="I70" s="74"/>
    </row>
    <row r="71" spans="1:9" ht="12.75">
      <c r="A71" s="72">
        <v>3</v>
      </c>
      <c r="B71" s="68">
        <f>H27-F29</f>
        <v>8103</v>
      </c>
      <c r="C71" s="36">
        <f>CEILING(H27*1.124,1)</f>
        <v>14663</v>
      </c>
      <c r="D71" s="68">
        <f t="shared" si="2"/>
        <v>22766</v>
      </c>
      <c r="E71" s="68">
        <f>F33</f>
        <v>7413</v>
      </c>
      <c r="F71" s="36">
        <f>CEILING(F27*1.124,1)</f>
        <v>13888</v>
      </c>
      <c r="G71" s="68">
        <f t="shared" si="3"/>
        <v>21301</v>
      </c>
      <c r="H71" s="68">
        <f t="shared" si="5"/>
        <v>1465</v>
      </c>
      <c r="I71" s="74"/>
    </row>
    <row r="72" spans="1:9" ht="12.75">
      <c r="A72" s="72">
        <v>4</v>
      </c>
      <c r="B72" s="68">
        <f>H27-F29</f>
        <v>8103</v>
      </c>
      <c r="C72" s="36">
        <f>CEILING(H27*1.124,1)</f>
        <v>14663</v>
      </c>
      <c r="D72" s="68">
        <f t="shared" si="2"/>
        <v>22766</v>
      </c>
      <c r="E72" s="68">
        <f>F33</f>
        <v>7413</v>
      </c>
      <c r="F72" s="36">
        <f>CEILING(F27*1.124,1)</f>
        <v>13888</v>
      </c>
      <c r="G72" s="68">
        <f t="shared" si="3"/>
        <v>21301</v>
      </c>
      <c r="H72" s="68">
        <f t="shared" si="5"/>
        <v>1465</v>
      </c>
      <c r="I72" s="74"/>
    </row>
    <row r="73" spans="1:9" ht="12.75">
      <c r="A73" s="72">
        <v>5</v>
      </c>
      <c r="B73" s="68">
        <f>H27-F29</f>
        <v>8103</v>
      </c>
      <c r="C73" s="36">
        <f>CEILING(H27*1.124,1)</f>
        <v>14663</v>
      </c>
      <c r="D73" s="68">
        <f t="shared" si="2"/>
        <v>22766</v>
      </c>
      <c r="E73" s="68">
        <f>F33</f>
        <v>7413</v>
      </c>
      <c r="F73" s="36">
        <f>CEILING(F27*1.124,1)</f>
        <v>13888</v>
      </c>
      <c r="G73" s="68">
        <f t="shared" si="3"/>
        <v>21301</v>
      </c>
      <c r="H73" s="68">
        <f t="shared" si="5"/>
        <v>1465</v>
      </c>
      <c r="I73" s="74"/>
    </row>
    <row r="74" spans="1:9" ht="12.75">
      <c r="A74" s="72">
        <v>6</v>
      </c>
      <c r="B74" s="68">
        <f>H27-F29</f>
        <v>8103</v>
      </c>
      <c r="C74" s="36">
        <f>CEILING(H27*1.124,1)</f>
        <v>14663</v>
      </c>
      <c r="D74" s="68">
        <f t="shared" si="2"/>
        <v>22766</v>
      </c>
      <c r="E74" s="68">
        <f>F33</f>
        <v>7413</v>
      </c>
      <c r="F74" s="36">
        <f>CEILING(F27*1.124,1)</f>
        <v>13888</v>
      </c>
      <c r="G74" s="68">
        <f t="shared" si="3"/>
        <v>21301</v>
      </c>
      <c r="H74" s="68">
        <f t="shared" si="5"/>
        <v>1465</v>
      </c>
      <c r="I74" s="74"/>
    </row>
    <row r="75" spans="1:9" ht="12.75">
      <c r="A75" s="72">
        <v>7</v>
      </c>
      <c r="B75" s="68">
        <f>H27-F29</f>
        <v>8103</v>
      </c>
      <c r="C75" s="36">
        <f>CEILING(H27*1.148,1)</f>
        <v>14976</v>
      </c>
      <c r="D75" s="68">
        <f t="shared" si="2"/>
        <v>23079</v>
      </c>
      <c r="E75" s="68">
        <f>F33</f>
        <v>7413</v>
      </c>
      <c r="F75" s="36">
        <f>CEILING(F27*1.148,1)</f>
        <v>14184</v>
      </c>
      <c r="G75" s="68">
        <f t="shared" si="3"/>
        <v>21597</v>
      </c>
      <c r="H75" s="68">
        <f t="shared" si="5"/>
        <v>1482</v>
      </c>
      <c r="I75" s="74"/>
    </row>
    <row r="76" spans="1:9" ht="12.75">
      <c r="A76" s="72"/>
      <c r="B76" s="36"/>
      <c r="C76" s="36"/>
      <c r="D76" s="36"/>
      <c r="E76" s="36"/>
      <c r="F76" s="36"/>
      <c r="G76" s="36"/>
      <c r="H76" s="36"/>
      <c r="I76" s="74"/>
    </row>
    <row r="77" spans="1:9" ht="12.75">
      <c r="A77" s="72"/>
      <c r="B77" s="36"/>
      <c r="C77" s="36"/>
      <c r="D77" s="36"/>
      <c r="E77" s="36"/>
      <c r="F77" s="36"/>
      <c r="G77" s="36"/>
      <c r="H77" s="36"/>
      <c r="I77" s="74"/>
    </row>
    <row r="78" spans="1:9" ht="13.5" thickBot="1">
      <c r="A78" s="87"/>
      <c r="B78" s="88"/>
      <c r="C78" s="89"/>
      <c r="D78" s="89"/>
      <c r="E78" s="89"/>
      <c r="F78" s="89"/>
      <c r="G78" s="89"/>
      <c r="H78" s="89"/>
      <c r="I78" s="74"/>
    </row>
    <row r="79" spans="1:9" ht="12.75">
      <c r="A79" s="76"/>
      <c r="B79" s="77"/>
      <c r="C79" s="90" t="s">
        <v>46</v>
      </c>
      <c r="D79" s="38"/>
      <c r="E79" s="38"/>
      <c r="F79" s="38"/>
      <c r="G79" s="38"/>
      <c r="H79" s="92">
        <f>SUM(H38:H78)</f>
        <v>51355.9</v>
      </c>
      <c r="I79" s="80"/>
    </row>
    <row r="80" spans="1:9" ht="13.5" thickBot="1">
      <c r="A80" s="91"/>
      <c r="B80" s="41"/>
      <c r="C80" s="41"/>
      <c r="D80" s="41"/>
      <c r="E80" s="41"/>
      <c r="F80" s="41"/>
      <c r="G80" s="41"/>
      <c r="H80" s="85"/>
      <c r="I80" s="42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5"/>
      <c r="C84" s="14"/>
      <c r="D84" s="14"/>
      <c r="E84" s="15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5"/>
      <c r="F85" s="14"/>
      <c r="G85" s="14"/>
      <c r="H85" s="14"/>
      <c r="I85" s="14"/>
    </row>
    <row r="86" spans="1:9" ht="12.75">
      <c r="A86" s="14"/>
      <c r="B86" s="15"/>
      <c r="C86" s="14"/>
      <c r="D86" s="14"/>
      <c r="E86" s="16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5"/>
      <c r="F87" s="14"/>
      <c r="G87" s="14"/>
      <c r="H87" s="14"/>
      <c r="I87" s="14"/>
    </row>
    <row r="88" spans="1:9" ht="12.75">
      <c r="A88" s="14"/>
      <c r="B88" s="15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5"/>
      <c r="C89" s="14"/>
      <c r="D89" s="14"/>
      <c r="E89" s="14"/>
      <c r="F89" s="14"/>
      <c r="G89" s="14"/>
      <c r="H89" s="14"/>
      <c r="I89" s="14"/>
    </row>
    <row r="90" spans="1:10" ht="12.75">
      <c r="A90" s="14"/>
      <c r="B90" s="15"/>
      <c r="C90" s="14"/>
      <c r="D90" s="14"/>
      <c r="E90" s="14"/>
      <c r="F90" s="14"/>
      <c r="G90" s="14"/>
      <c r="H90" s="14"/>
      <c r="I90" s="17"/>
      <c r="J90" s="4"/>
    </row>
    <row r="91" spans="1:9" ht="12.75">
      <c r="A91" s="14"/>
      <c r="B91" s="15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5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5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5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5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5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5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5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5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5"/>
      <c r="C101" s="14"/>
      <c r="D101" s="14"/>
      <c r="E101" s="14"/>
      <c r="F101" s="14"/>
      <c r="G101" s="15"/>
      <c r="H101" s="14"/>
      <c r="I101" s="14"/>
    </row>
    <row r="102" spans="1:9" ht="12.75">
      <c r="A102" s="14"/>
      <c r="B102" s="14"/>
      <c r="C102" s="14"/>
      <c r="D102" s="14"/>
      <c r="E102" s="15"/>
      <c r="F102" s="14"/>
      <c r="G102" s="14"/>
      <c r="H102" s="14"/>
      <c r="I102" s="14"/>
    </row>
    <row r="103" spans="1:9" ht="12.75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5"/>
      <c r="C107" s="15"/>
      <c r="D107" s="14"/>
      <c r="E107" s="15"/>
      <c r="F107" s="14"/>
      <c r="G107" s="14"/>
      <c r="H107" s="14"/>
      <c r="I107" s="14"/>
    </row>
    <row r="108" spans="1:9" ht="12.75">
      <c r="A108" s="14"/>
      <c r="B108" s="15"/>
      <c r="C108" s="15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5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5"/>
      <c r="C111" s="14"/>
      <c r="D111" s="14"/>
      <c r="E111" s="14"/>
      <c r="F111" s="14"/>
      <c r="G111" s="14"/>
      <c r="H111" s="17"/>
      <c r="I111" s="14"/>
    </row>
    <row r="112" spans="1:9" ht="12.75">
      <c r="A112" s="14"/>
      <c r="B112" s="15"/>
      <c r="C112" s="14"/>
      <c r="D112" s="14"/>
      <c r="E112" s="14"/>
      <c r="F112" s="14"/>
      <c r="G112" s="14"/>
      <c r="H112" s="17"/>
      <c r="I112" s="14"/>
    </row>
    <row r="113" spans="1:10" ht="12.75">
      <c r="A113" s="14"/>
      <c r="B113" s="15"/>
      <c r="C113" s="14"/>
      <c r="D113" s="14"/>
      <c r="E113" s="14"/>
      <c r="F113" s="14"/>
      <c r="G113" s="14"/>
      <c r="H113" s="17"/>
      <c r="I113" s="14"/>
      <c r="J113" s="1"/>
    </row>
    <row r="114" spans="1:9" ht="12.75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10" ht="12.75">
      <c r="A115" s="14"/>
      <c r="B115" s="15"/>
      <c r="C115" s="14"/>
      <c r="D115" s="14"/>
      <c r="E115" s="14"/>
      <c r="F115" s="14"/>
      <c r="G115" s="14"/>
      <c r="H115" s="17"/>
      <c r="I115" s="17"/>
      <c r="J115" s="3"/>
    </row>
    <row r="116" spans="1:9" ht="12.75">
      <c r="A116" s="14"/>
      <c r="B116" s="15"/>
      <c r="C116" s="14"/>
      <c r="D116" s="14"/>
      <c r="E116" s="14"/>
      <c r="F116" s="14"/>
      <c r="G116" s="14"/>
      <c r="H116" s="17"/>
      <c r="I116" s="14"/>
    </row>
    <row r="117" spans="1:9" ht="12.75">
      <c r="A117" s="14"/>
      <c r="B117" s="15"/>
      <c r="C117" s="14"/>
      <c r="D117" s="14"/>
      <c r="E117" s="14"/>
      <c r="F117" s="14"/>
      <c r="G117" s="14"/>
      <c r="H117" s="17"/>
      <c r="I117" s="14"/>
    </row>
    <row r="118" spans="1:9" ht="12.75">
      <c r="A118" s="14"/>
      <c r="B118" s="15"/>
      <c r="C118" s="14"/>
      <c r="D118" s="14"/>
      <c r="E118" s="14"/>
      <c r="F118" s="14"/>
      <c r="G118" s="14"/>
      <c r="H118" s="17"/>
      <c r="I118" s="14"/>
    </row>
    <row r="119" spans="1:9" ht="12.75">
      <c r="A119" s="14"/>
      <c r="B119" s="15"/>
      <c r="C119" s="14"/>
      <c r="D119" s="14"/>
      <c r="E119" s="14"/>
      <c r="F119" s="14"/>
      <c r="G119" s="14"/>
      <c r="H119" s="17"/>
      <c r="I119" s="14"/>
    </row>
    <row r="120" spans="1:9" ht="12.75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6"/>
      <c r="C121" s="18"/>
      <c r="D121" s="16"/>
      <c r="E121" s="18"/>
      <c r="F121" s="18"/>
      <c r="G121" s="18"/>
      <c r="H121" s="19"/>
      <c r="I121" s="14"/>
    </row>
    <row r="122" spans="1:9" ht="12.75">
      <c r="A122" s="14"/>
      <c r="B122" s="16"/>
      <c r="C122" s="18"/>
      <c r="D122" s="16"/>
      <c r="E122" s="18"/>
      <c r="F122" s="18"/>
      <c r="G122" s="18"/>
      <c r="H122" s="18"/>
      <c r="I122" s="14"/>
    </row>
    <row r="123" spans="1:9" ht="12.75">
      <c r="A123" s="14"/>
      <c r="B123" s="14"/>
      <c r="C123" s="14"/>
      <c r="D123" s="15"/>
      <c r="E123" s="14"/>
      <c r="F123" s="14"/>
      <c r="G123" s="14"/>
      <c r="H123" s="14"/>
      <c r="I123" s="14"/>
    </row>
    <row r="124" spans="1:9" ht="12.75">
      <c r="A124" s="14"/>
      <c r="B124" s="15"/>
      <c r="C124" s="15"/>
      <c r="D124" s="15"/>
      <c r="E124" s="15"/>
      <c r="F124" s="15"/>
      <c r="G124" s="15"/>
      <c r="H124" s="15"/>
      <c r="I124" s="14"/>
    </row>
    <row r="125" spans="1:11" ht="12.75">
      <c r="A125" s="14"/>
      <c r="B125" s="15"/>
      <c r="C125" s="15"/>
      <c r="D125" s="15"/>
      <c r="E125" s="15"/>
      <c r="F125" s="15"/>
      <c r="G125" s="15"/>
      <c r="H125" s="15"/>
      <c r="I125" s="14"/>
      <c r="K125" s="10"/>
    </row>
    <row r="126" spans="1:9" ht="12.75">
      <c r="A126" s="14"/>
      <c r="B126" s="14"/>
      <c r="C126" s="15"/>
      <c r="D126" s="15"/>
      <c r="E126" s="15"/>
      <c r="F126" s="15"/>
      <c r="G126" s="15"/>
      <c r="H126" s="15"/>
      <c r="I126" s="14"/>
    </row>
    <row r="127" spans="1:9" ht="12.75">
      <c r="A127" s="14"/>
      <c r="B127" s="14"/>
      <c r="C127" s="15"/>
      <c r="D127" s="15"/>
      <c r="E127" s="15"/>
      <c r="F127" s="14"/>
      <c r="G127" s="15"/>
      <c r="H127" s="15"/>
      <c r="I127" s="14"/>
    </row>
    <row r="128" spans="1:11" ht="12.75">
      <c r="A128" s="14"/>
      <c r="B128" s="14"/>
      <c r="C128" s="14"/>
      <c r="D128" s="15"/>
      <c r="E128" s="15"/>
      <c r="F128" s="14"/>
      <c r="G128" s="14"/>
      <c r="H128" s="15"/>
      <c r="I128" s="14"/>
      <c r="K128" s="3"/>
    </row>
    <row r="129" spans="1:9" ht="12.75">
      <c r="A129" s="14"/>
      <c r="B129" s="14"/>
      <c r="C129" s="14"/>
      <c r="D129" s="15"/>
      <c r="E129" s="15"/>
      <c r="F129" s="14"/>
      <c r="G129" s="14"/>
      <c r="H129" s="15"/>
      <c r="I129" s="14"/>
    </row>
    <row r="130" spans="1:9" ht="12.75">
      <c r="A130" s="14"/>
      <c r="B130" s="14"/>
      <c r="C130" s="14"/>
      <c r="D130" s="15"/>
      <c r="E130" s="15"/>
      <c r="F130" s="14"/>
      <c r="G130" s="14"/>
      <c r="H130" s="15"/>
      <c r="I130" s="14"/>
    </row>
    <row r="131" spans="1:9" ht="12.75">
      <c r="A131" s="14"/>
      <c r="B131" s="14"/>
      <c r="C131" s="14"/>
      <c r="D131" s="15"/>
      <c r="E131" s="15"/>
      <c r="F131" s="14"/>
      <c r="G131" s="14"/>
      <c r="H131" s="14"/>
      <c r="I131" s="14"/>
    </row>
    <row r="132" spans="1:9" ht="12.75">
      <c r="A132" s="14"/>
      <c r="B132" s="14"/>
      <c r="C132" s="14"/>
      <c r="D132" s="15"/>
      <c r="E132" s="15"/>
      <c r="F132" s="14"/>
      <c r="G132" s="14"/>
      <c r="H132" s="14"/>
      <c r="I132" s="14"/>
    </row>
    <row r="133" spans="1:9" ht="12.75">
      <c r="A133" s="14"/>
      <c r="B133" s="20"/>
      <c r="C133" s="20"/>
      <c r="D133" s="20"/>
      <c r="E133" s="20"/>
      <c r="F133" s="20"/>
      <c r="G133" s="20"/>
      <c r="H133" s="20"/>
      <c r="I133" s="14"/>
    </row>
    <row r="134" spans="1:12" ht="12.75">
      <c r="A134" s="14"/>
      <c r="B134" s="14"/>
      <c r="C134" s="17"/>
      <c r="D134" s="17"/>
      <c r="E134" s="17"/>
      <c r="F134" s="17"/>
      <c r="G134" s="17"/>
      <c r="H134" s="17"/>
      <c r="I134" s="14"/>
      <c r="J134" s="11"/>
      <c r="K134" s="11"/>
      <c r="L134" s="11"/>
    </row>
    <row r="135" spans="1:12" ht="12.75">
      <c r="A135" s="14"/>
      <c r="B135" s="14"/>
      <c r="C135" s="17"/>
      <c r="D135" s="17"/>
      <c r="E135" s="17"/>
      <c r="F135" s="17"/>
      <c r="G135" s="17"/>
      <c r="H135" s="17"/>
      <c r="I135" s="14"/>
      <c r="J135" s="22"/>
      <c r="K135" s="22"/>
      <c r="L135" s="11"/>
    </row>
    <row r="136" spans="1:12" ht="12.75">
      <c r="A136" s="14"/>
      <c r="B136" s="14"/>
      <c r="C136" s="17"/>
      <c r="D136" s="17"/>
      <c r="E136" s="17"/>
      <c r="F136" s="17"/>
      <c r="G136" s="17"/>
      <c r="H136" s="17"/>
      <c r="I136" s="14"/>
      <c r="J136" s="22"/>
      <c r="K136" s="21"/>
      <c r="L136" s="21"/>
    </row>
    <row r="137" spans="1:12" ht="12.75">
      <c r="A137" s="14"/>
      <c r="B137" s="14"/>
      <c r="C137" s="17"/>
      <c r="D137" s="17"/>
      <c r="E137" s="17"/>
      <c r="F137" s="17"/>
      <c r="G137" s="17"/>
      <c r="H137" s="17"/>
      <c r="I137" s="14"/>
      <c r="J137" s="22"/>
      <c r="K137" s="21"/>
      <c r="L137" s="11"/>
    </row>
    <row r="138" spans="2:12" ht="12.75">
      <c r="B138" s="23"/>
      <c r="C138" s="17"/>
      <c r="D138" s="17"/>
      <c r="E138" s="17"/>
      <c r="F138" s="24"/>
      <c r="G138" s="24"/>
      <c r="H138" s="17"/>
      <c r="I138" s="14"/>
      <c r="J138" s="22"/>
      <c r="K138" s="17"/>
      <c r="L138" s="3"/>
    </row>
    <row r="139" spans="2:12" ht="12.75">
      <c r="B139" s="23"/>
      <c r="C139" s="17"/>
      <c r="D139" s="17"/>
      <c r="E139" s="17"/>
      <c r="F139" s="24"/>
      <c r="G139" s="24"/>
      <c r="H139" s="17"/>
      <c r="I139" s="14"/>
      <c r="J139" s="17"/>
      <c r="K139" s="17"/>
      <c r="L139" s="3"/>
    </row>
    <row r="140" ht="12.75">
      <c r="H140" s="3"/>
    </row>
  </sheetData>
  <sheetProtection/>
  <mergeCells count="4">
    <mergeCell ref="P6:R6"/>
    <mergeCell ref="T6:V6"/>
    <mergeCell ref="N14:R14"/>
    <mergeCell ref="T14:X14"/>
  </mergeCells>
  <hyperlinks>
    <hyperlink ref="F24" r:id="rId1" display="Drawn@ 68.8%"/>
  </hyperlinks>
  <printOptions/>
  <pageMargins left="0.75" right="0.75" top="1" bottom="1" header="0.5" footer="0.5"/>
  <pageSetup fitToHeight="1" fitToWidth="1" horizontalDpi="300" verticalDpi="300" orientation="portrait" paperSize="9" scale="3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QGYHT-FCXR9-49MPW-W6XDK-8XF37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 S RAMANKUTTY</cp:lastModifiedBy>
  <cp:lastPrinted>2012-02-03T15:17:13Z</cp:lastPrinted>
  <dcterms:created xsi:type="dcterms:W3CDTF">2009-11-20T14:40:40Z</dcterms:created>
  <dcterms:modified xsi:type="dcterms:W3CDTF">2016-07-07T15:49:26Z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