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0055" windowHeight="742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5" i="1"/>
  <c r="H6" s="1"/>
  <c r="H7" s="1"/>
  <c r="H8" s="1"/>
  <c r="H9" s="1"/>
  <c r="H10" s="1"/>
  <c r="H11" s="1"/>
  <c r="H12" s="1"/>
  <c r="H13" s="1"/>
  <c r="C7"/>
  <c r="C8" s="1"/>
  <c r="C9" s="1"/>
  <c r="C10" s="1"/>
  <c r="C11" s="1"/>
  <c r="C12" s="1"/>
  <c r="C13" s="1"/>
  <c r="C6"/>
  <c r="E31"/>
  <c r="I31"/>
  <c r="H17"/>
  <c r="I17" s="1"/>
  <c r="H16"/>
  <c r="H32" s="1"/>
  <c r="H33" s="1"/>
  <c r="H34" s="1"/>
  <c r="I16"/>
  <c r="D31"/>
  <c r="C16"/>
  <c r="C17" s="1"/>
  <c r="C18" l="1"/>
  <c r="D32" s="1"/>
  <c r="D33" s="1"/>
  <c r="D34" s="1"/>
  <c r="D35" s="1"/>
  <c r="D36" s="1"/>
  <c r="D37" s="1"/>
  <c r="D38" s="1"/>
  <c r="D39" s="1"/>
  <c r="D40" s="1"/>
  <c r="D41" s="1"/>
  <c r="D42" s="1"/>
  <c r="D43" s="1"/>
  <c r="D44" s="1"/>
  <c r="D45" s="1"/>
  <c r="D46" s="1"/>
  <c r="D47" s="1"/>
  <c r="D48" s="1"/>
  <c r="D49" s="1"/>
  <c r="D50" s="1"/>
  <c r="D51" s="1"/>
  <c r="D52" s="1"/>
  <c r="D53" s="1"/>
  <c r="D54" s="1"/>
  <c r="D55" s="1"/>
  <c r="D56" s="1"/>
  <c r="D57" s="1"/>
  <c r="D58" s="1"/>
  <c r="D59" s="1"/>
  <c r="D60" s="1"/>
  <c r="D61" s="1"/>
  <c r="D62" s="1"/>
  <c r="D63" s="1"/>
  <c r="D64" s="1"/>
  <c r="D65" s="1"/>
  <c r="D66" s="1"/>
  <c r="D67" s="1"/>
  <c r="D68" s="1"/>
  <c r="D69" s="1"/>
  <c r="D70" s="1"/>
  <c r="C32"/>
  <c r="E32" s="1"/>
  <c r="H31"/>
  <c r="J31" s="1"/>
  <c r="H18"/>
  <c r="I32" s="1"/>
  <c r="I33" s="1"/>
  <c r="I34" s="1"/>
  <c r="I35" s="1"/>
  <c r="I36" s="1"/>
  <c r="I37" s="1"/>
  <c r="I38" s="1"/>
  <c r="I39" s="1"/>
  <c r="I40" s="1"/>
  <c r="I41" s="1"/>
  <c r="I42" s="1"/>
  <c r="I43" s="1"/>
  <c r="I44" s="1"/>
  <c r="I45" s="1"/>
  <c r="I46" s="1"/>
  <c r="I47" s="1"/>
  <c r="I48" s="1"/>
  <c r="I49" s="1"/>
  <c r="I50" s="1"/>
  <c r="I51" s="1"/>
  <c r="I52" s="1"/>
  <c r="I53" s="1"/>
  <c r="I54" s="1"/>
  <c r="I55" s="1"/>
  <c r="I56" s="1"/>
  <c r="I57" s="1"/>
  <c r="I58" s="1"/>
  <c r="I59" s="1"/>
  <c r="I60" s="1"/>
  <c r="I61" s="1"/>
  <c r="I62" s="1"/>
  <c r="I63" s="1"/>
  <c r="I64" s="1"/>
  <c r="I65" s="1"/>
  <c r="I66" s="1"/>
  <c r="I67" s="1"/>
  <c r="I68" s="1"/>
  <c r="I69" s="1"/>
  <c r="I70" s="1"/>
  <c r="J32"/>
  <c r="C31"/>
  <c r="K31"/>
  <c r="H35"/>
  <c r="J34"/>
  <c r="J33"/>
  <c r="C33" l="1"/>
  <c r="E33" s="1"/>
  <c r="K33" s="1"/>
  <c r="K32"/>
  <c r="H36"/>
  <c r="J35"/>
  <c r="C34"/>
  <c r="J36" l="1"/>
  <c r="J37" s="1"/>
  <c r="H37"/>
  <c r="H38" s="1"/>
  <c r="C35"/>
  <c r="E34"/>
  <c r="K34" s="1"/>
  <c r="H39" l="1"/>
  <c r="H40" s="1"/>
  <c r="H41" s="1"/>
  <c r="J38"/>
  <c r="J39" s="1"/>
  <c r="J40" s="1"/>
  <c r="E35"/>
  <c r="K35" s="1"/>
  <c r="C36"/>
  <c r="H42" l="1"/>
  <c r="H43" s="1"/>
  <c r="H44" s="1"/>
  <c r="J41"/>
  <c r="J42" s="1"/>
  <c r="J43" s="1"/>
  <c r="E36"/>
  <c r="C37"/>
  <c r="C38" s="1"/>
  <c r="E38" s="1"/>
  <c r="E37" l="1"/>
  <c r="K37" s="1"/>
  <c r="K36"/>
  <c r="E39"/>
  <c r="K38"/>
  <c r="J44"/>
  <c r="H45"/>
  <c r="C39"/>
  <c r="C40" s="1"/>
  <c r="E40" l="1"/>
  <c r="K40" s="1"/>
  <c r="K39"/>
  <c r="H46"/>
  <c r="J45"/>
  <c r="C41"/>
  <c r="E41" s="1"/>
  <c r="E42" l="1"/>
  <c r="K41"/>
  <c r="H47"/>
  <c r="J46"/>
  <c r="C42"/>
  <c r="E43" l="1"/>
  <c r="K43" s="1"/>
  <c r="K42"/>
  <c r="H48"/>
  <c r="H49" s="1"/>
  <c r="H50" s="1"/>
  <c r="J47"/>
  <c r="J48" s="1"/>
  <c r="J49" s="1"/>
  <c r="C43"/>
  <c r="H51" l="1"/>
  <c r="H52" s="1"/>
  <c r="H53" s="1"/>
  <c r="J50"/>
  <c r="J51" s="1"/>
  <c r="J52" s="1"/>
  <c r="C44"/>
  <c r="E44" s="1"/>
  <c r="K44" s="1"/>
  <c r="H54" l="1"/>
  <c r="J53"/>
  <c r="C45"/>
  <c r="E45" s="1"/>
  <c r="K45" s="1"/>
  <c r="H55" l="1"/>
  <c r="H56" s="1"/>
  <c r="J54"/>
  <c r="J55" s="1"/>
  <c r="C46"/>
  <c r="E46" s="1"/>
  <c r="K46" s="1"/>
  <c r="J56" l="1"/>
  <c r="J57" s="1"/>
  <c r="J58" s="1"/>
  <c r="H57"/>
  <c r="H58" s="1"/>
  <c r="H59" s="1"/>
  <c r="C47"/>
  <c r="E47" s="1"/>
  <c r="E48" l="1"/>
  <c r="K47"/>
  <c r="J59"/>
  <c r="J60" s="1"/>
  <c r="J61" s="1"/>
  <c r="H60"/>
  <c r="H61" s="1"/>
  <c r="H62" s="1"/>
  <c r="C48"/>
  <c r="E49" l="1"/>
  <c r="K49" s="1"/>
  <c r="K48"/>
  <c r="H63"/>
  <c r="H64" s="1"/>
  <c r="H65" s="1"/>
  <c r="H66" s="1"/>
  <c r="H67" s="1"/>
  <c r="H68" s="1"/>
  <c r="J62"/>
  <c r="J63" s="1"/>
  <c r="J64" s="1"/>
  <c r="J65" s="1"/>
  <c r="J66" s="1"/>
  <c r="J67" s="1"/>
  <c r="C49"/>
  <c r="J68" l="1"/>
  <c r="J69" s="1"/>
  <c r="J70" s="1"/>
  <c r="H69"/>
  <c r="H70" s="1"/>
  <c r="C50"/>
  <c r="E50" s="1"/>
  <c r="E51" l="1"/>
  <c r="K50"/>
  <c r="C51"/>
  <c r="E52" l="1"/>
  <c r="K52" s="1"/>
  <c r="K51"/>
  <c r="C52"/>
  <c r="C53" l="1"/>
  <c r="E53" s="1"/>
  <c r="K53" s="1"/>
  <c r="C54" l="1"/>
  <c r="E54" s="1"/>
  <c r="E55" l="1"/>
  <c r="K55" s="1"/>
  <c r="K54"/>
  <c r="C55"/>
  <c r="C56" l="1"/>
  <c r="E56" s="1"/>
  <c r="E57" l="1"/>
  <c r="K56"/>
  <c r="C57"/>
  <c r="E58" l="1"/>
  <c r="K58" s="1"/>
  <c r="K57"/>
  <c r="C58"/>
  <c r="C59" l="1"/>
  <c r="E59" s="1"/>
  <c r="E60" l="1"/>
  <c r="K59"/>
  <c r="C60"/>
  <c r="E61" l="1"/>
  <c r="K61" s="1"/>
  <c r="K60"/>
  <c r="C61"/>
  <c r="C62" l="1"/>
  <c r="E62" s="1"/>
  <c r="E63" l="1"/>
  <c r="K62"/>
  <c r="C63"/>
  <c r="E64" l="1"/>
  <c r="K63"/>
  <c r="C64"/>
  <c r="E65" l="1"/>
  <c r="K64"/>
  <c r="C65"/>
  <c r="E66" l="1"/>
  <c r="K65"/>
  <c r="C66"/>
  <c r="E67" l="1"/>
  <c r="K67" s="1"/>
  <c r="K66"/>
  <c r="C67"/>
  <c r="C68" l="1"/>
  <c r="E68" s="1"/>
  <c r="E69" l="1"/>
  <c r="K68"/>
  <c r="C69"/>
  <c r="E70" l="1"/>
  <c r="K70" s="1"/>
  <c r="K69"/>
  <c r="C70"/>
  <c r="K72" l="1"/>
  <c r="C19" s="1"/>
</calcChain>
</file>

<file path=xl/sharedStrings.xml><?xml version="1.0" encoding="utf-8"?>
<sst xmlns="http://schemas.openxmlformats.org/spreadsheetml/2006/main" count="114" uniqueCount="46">
  <si>
    <t>With 68.8</t>
  </si>
  <si>
    <t>B Pay in Dec 2006</t>
  </si>
  <si>
    <t>With 78.2</t>
  </si>
  <si>
    <t xml:space="preserve">Commuted portion </t>
  </si>
  <si>
    <t>Res. Pension</t>
  </si>
  <si>
    <t>.7.</t>
  </si>
  <si>
    <t>.8.</t>
  </si>
  <si>
    <t>.9.</t>
  </si>
  <si>
    <t>.10.</t>
  </si>
  <si>
    <t>.11.</t>
  </si>
  <si>
    <t>.12.</t>
  </si>
  <si>
    <t>.Jan.14.</t>
  </si>
  <si>
    <t>.2.</t>
  </si>
  <si>
    <t>.3.</t>
  </si>
  <si>
    <t>.4.</t>
  </si>
  <si>
    <t>.5.</t>
  </si>
  <si>
    <t>.6.</t>
  </si>
  <si>
    <t>.Jan.15</t>
  </si>
  <si>
    <t>.Jan.16</t>
  </si>
  <si>
    <t>Pension arrears   for the period 10.06.13  to 30.09.16</t>
  </si>
  <si>
    <t xml:space="preserve">Name: </t>
  </si>
  <si>
    <t xml:space="preserve">Date of Retirement : </t>
  </si>
  <si>
    <t>B Pay on 1-1-2007</t>
  </si>
  <si>
    <t>B. Pay after incr. in 2007</t>
  </si>
  <si>
    <t>B. Pay after incr. in 2008</t>
  </si>
  <si>
    <t>B. Pay after incr. in 2009</t>
  </si>
  <si>
    <t>B. Pay after incr. in 2010</t>
  </si>
  <si>
    <t>B. Pay after incr. in 2011</t>
  </si>
  <si>
    <t>B. Pay after incr. in 2012</t>
  </si>
  <si>
    <t>B. Pay after incr. in 2013</t>
  </si>
  <si>
    <t>Basic PENSION on DOR</t>
  </si>
  <si>
    <t>Arrearsupto 30-9-2016:</t>
  </si>
  <si>
    <t>21 days in june 2013</t>
  </si>
  <si>
    <t>IDA</t>
  </si>
  <si>
    <t>B. PEN</t>
  </si>
  <si>
    <t>R. PEN</t>
  </si>
  <si>
    <t>OLD</t>
  </si>
  <si>
    <t>PERIOD</t>
  </si>
  <si>
    <t>B.PEN</t>
  </si>
  <si>
    <t>R.PEN</t>
  </si>
  <si>
    <t>BALANCE</t>
  </si>
  <si>
    <t>Basic pay on DOR</t>
  </si>
  <si>
    <t>divide by</t>
  </si>
  <si>
    <t xml:space="preserve">Net Pension of Sept 16 </t>
  </si>
  <si>
    <t>Pre2007 B Pension</t>
  </si>
  <si>
    <t>existing B Pension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</si>
</sst>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Times New Roman"/>
      <family val="1"/>
    </font>
    <font>
      <b/>
      <sz val="10"/>
      <name val="Times New Roman"/>
      <family val="1"/>
    </font>
    <font>
      <b/>
      <sz val="10"/>
      <color indexed="10"/>
      <name val="Times New Roman"/>
      <family val="1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2" fillId="0" borderId="5" xfId="0" applyFont="1" applyBorder="1"/>
    <xf numFmtId="1" fontId="0" fillId="0" borderId="5" xfId="0" applyNumberFormat="1" applyBorder="1"/>
    <xf numFmtId="0" fontId="0" fillId="0" borderId="2" xfId="0" applyBorder="1"/>
    <xf numFmtId="0" fontId="0" fillId="0" borderId="3" xfId="0" applyBorder="1"/>
    <xf numFmtId="0" fontId="0" fillId="0" borderId="11" xfId="0" applyBorder="1"/>
    <xf numFmtId="0" fontId="1" fillId="0" borderId="12" xfId="0" applyFont="1" applyBorder="1"/>
    <xf numFmtId="0" fontId="0" fillId="0" borderId="13" xfId="0" applyBorder="1"/>
    <xf numFmtId="0" fontId="0" fillId="0" borderId="14" xfId="0" applyBorder="1"/>
    <xf numFmtId="0" fontId="1" fillId="0" borderId="15" xfId="0" applyFont="1" applyBorder="1"/>
    <xf numFmtId="0" fontId="4" fillId="0" borderId="3" xfId="0" applyFont="1" applyBorder="1"/>
    <xf numFmtId="0" fontId="4" fillId="0" borderId="0" xfId="0" applyFont="1"/>
    <xf numFmtId="0" fontId="4" fillId="0" borderId="5" xfId="0" applyFont="1" applyBorder="1"/>
    <xf numFmtId="0" fontId="0" fillId="0" borderId="4" xfId="0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3" fillId="0" borderId="8" xfId="0" applyFont="1" applyBorder="1"/>
    <xf numFmtId="1" fontId="0" fillId="0" borderId="8" xfId="0" applyNumberFormat="1" applyBorder="1"/>
    <xf numFmtId="0" fontId="0" fillId="0" borderId="5" xfId="0" applyFill="1" applyBorder="1" applyAlignment="1">
      <alignment horizontal="center"/>
    </xf>
    <xf numFmtId="0" fontId="5" fillId="0" borderId="0" xfId="0" applyFont="1"/>
    <xf numFmtId="0" fontId="5" fillId="0" borderId="12" xfId="0" applyFont="1" applyBorder="1"/>
    <xf numFmtId="2" fontId="5" fillId="0" borderId="0" xfId="0" applyNumberFormat="1" applyFont="1" applyBorder="1" applyAlignment="1">
      <alignment horizontal="center"/>
    </xf>
    <xf numFmtId="16" fontId="6" fillId="0" borderId="4" xfId="0" applyNumberFormat="1" applyFont="1" applyBorder="1" applyAlignment="1">
      <alignment horizontal="right"/>
    </xf>
    <xf numFmtId="1" fontId="6" fillId="0" borderId="5" xfId="0" applyNumberFormat="1" applyFont="1" applyBorder="1"/>
    <xf numFmtId="1" fontId="6" fillId="0" borderId="8" xfId="0" applyNumberFormat="1" applyFont="1" applyBorder="1"/>
    <xf numFmtId="0" fontId="6" fillId="0" borderId="4" xfId="0" applyFont="1" applyBorder="1"/>
    <xf numFmtId="0" fontId="6" fillId="0" borderId="6" xfId="0" applyFont="1" applyBorder="1"/>
    <xf numFmtId="0" fontId="6" fillId="0" borderId="7" xfId="0" applyFont="1" applyBorder="1"/>
    <xf numFmtId="0" fontId="7" fillId="0" borderId="7" xfId="0" applyFont="1" applyBorder="1"/>
    <xf numFmtId="0" fontId="7" fillId="0" borderId="19" xfId="0" applyFont="1" applyBorder="1"/>
    <xf numFmtId="0" fontId="6" fillId="0" borderId="16" xfId="0" applyFont="1" applyBorder="1"/>
    <xf numFmtId="0" fontId="6" fillId="0" borderId="20" xfId="0" applyFont="1" applyBorder="1"/>
    <xf numFmtId="0" fontId="8" fillId="0" borderId="20" xfId="0" applyFont="1" applyBorder="1"/>
    <xf numFmtId="0" fontId="7" fillId="0" borderId="20" xfId="0" applyFont="1" applyBorder="1"/>
    <xf numFmtId="1" fontId="8" fillId="0" borderId="16" xfId="0" applyNumberFormat="1" applyFont="1" applyBorder="1"/>
    <xf numFmtId="0" fontId="6" fillId="0" borderId="21" xfId="0" applyFont="1" applyBorder="1"/>
    <xf numFmtId="1" fontId="9" fillId="0" borderId="22" xfId="0" applyNumberFormat="1" applyFont="1" applyBorder="1"/>
    <xf numFmtId="0" fontId="0" fillId="0" borderId="18" xfId="0" applyBorder="1"/>
    <xf numFmtId="0" fontId="5" fillId="0" borderId="8" xfId="0" applyFont="1" applyBorder="1"/>
    <xf numFmtId="0" fontId="1" fillId="0" borderId="8" xfId="0" applyFont="1" applyBorder="1"/>
    <xf numFmtId="0" fontId="0" fillId="0" borderId="19" xfId="0" applyBorder="1"/>
    <xf numFmtId="0" fontId="0" fillId="0" borderId="23" xfId="0" applyBorder="1"/>
    <xf numFmtId="0" fontId="0" fillId="0" borderId="24" xfId="0" applyBorder="1"/>
    <xf numFmtId="0" fontId="0" fillId="0" borderId="0" xfId="0" applyBorder="1"/>
    <xf numFmtId="17" fontId="0" fillId="0" borderId="25" xfId="0" applyNumberFormat="1" applyBorder="1"/>
    <xf numFmtId="0" fontId="0" fillId="0" borderId="27" xfId="0" applyBorder="1"/>
    <xf numFmtId="0" fontId="0" fillId="0" borderId="28" xfId="0" applyBorder="1"/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2" fontId="5" fillId="0" borderId="16" xfId="0" applyNumberFormat="1" applyFont="1" applyBorder="1" applyAlignment="1">
      <alignment horizontal="center"/>
    </xf>
    <xf numFmtId="2" fontId="5" fillId="0" borderId="17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K79"/>
  <sheetViews>
    <sheetView tabSelected="1" topLeftCell="B64" workbookViewId="0">
      <selection activeCell="G78" sqref="G78"/>
    </sheetView>
  </sheetViews>
  <sheetFormatPr defaultRowHeight="15"/>
  <cols>
    <col min="1" max="1" width="4.7109375" customWidth="1"/>
    <col min="2" max="2" width="22.42578125" customWidth="1"/>
    <col min="3" max="3" width="11.42578125" customWidth="1"/>
    <col min="5" max="5" width="10.42578125" customWidth="1"/>
    <col min="6" max="6" width="4.85546875" customWidth="1"/>
    <col min="7" max="7" width="22" customWidth="1"/>
    <col min="10" max="10" width="10.7109375" customWidth="1"/>
  </cols>
  <sheetData>
    <row r="2" spans="2:9" ht="21" customHeight="1">
      <c r="B2" s="54" t="s">
        <v>20</v>
      </c>
      <c r="C2" s="55"/>
      <c r="D2" s="56"/>
      <c r="F2" s="54" t="s">
        <v>21</v>
      </c>
      <c r="G2" s="55"/>
      <c r="H2" s="56"/>
    </row>
    <row r="4" spans="2:9" ht="15.75" thickBot="1">
      <c r="B4" s="52" t="s">
        <v>0</v>
      </c>
      <c r="C4" s="52"/>
      <c r="D4" s="52"/>
      <c r="F4" s="53" t="s">
        <v>2</v>
      </c>
      <c r="G4" s="53"/>
      <c r="H4" s="53"/>
    </row>
    <row r="5" spans="2:9">
      <c r="B5" s="8" t="s">
        <v>1</v>
      </c>
      <c r="C5" s="15">
        <v>10275</v>
      </c>
      <c r="D5" s="10"/>
      <c r="F5" s="8"/>
      <c r="G5" s="8" t="s">
        <v>1</v>
      </c>
      <c r="H5" s="9">
        <f>C5</f>
        <v>10275</v>
      </c>
      <c r="I5" s="42"/>
    </row>
    <row r="6" spans="2:9">
      <c r="B6" s="4" t="s">
        <v>22</v>
      </c>
      <c r="C6" s="5">
        <f>CEILING((C5*1.688*1.3),10)</f>
        <v>22550</v>
      </c>
      <c r="D6" s="25"/>
      <c r="F6" s="4"/>
      <c r="G6" s="4" t="s">
        <v>22</v>
      </c>
      <c r="H6" s="5">
        <f>CEILING((H5*1.782*1.3),10)</f>
        <v>23810</v>
      </c>
      <c r="I6" s="43"/>
    </row>
    <row r="7" spans="2:9">
      <c r="B7" s="4" t="s">
        <v>23</v>
      </c>
      <c r="C7" s="5">
        <f>CEILING((C6*1.03),10)</f>
        <v>23230</v>
      </c>
      <c r="D7" s="11"/>
      <c r="F7" s="4"/>
      <c r="G7" s="4" t="s">
        <v>23</v>
      </c>
      <c r="H7" s="5">
        <f>CEILING((H6*1.03),10)</f>
        <v>24530</v>
      </c>
      <c r="I7" s="44"/>
    </row>
    <row r="8" spans="2:9">
      <c r="B8" s="4" t="s">
        <v>24</v>
      </c>
      <c r="C8" s="5">
        <f>CEILING((C7*1.03),10)</f>
        <v>23930</v>
      </c>
      <c r="D8" s="11"/>
      <c r="F8" s="4"/>
      <c r="G8" s="4" t="s">
        <v>24</v>
      </c>
      <c r="H8" s="5">
        <f>CEILING((H7*1.03),10)</f>
        <v>25270</v>
      </c>
      <c r="I8" s="11"/>
    </row>
    <row r="9" spans="2:9">
      <c r="B9" s="4" t="s">
        <v>25</v>
      </c>
      <c r="C9" s="5">
        <f t="shared" ref="C9:C13" si="0">CEILING((C8*1.03),10)</f>
        <v>24650</v>
      </c>
      <c r="D9" s="11"/>
      <c r="F9" s="4"/>
      <c r="G9" s="4" t="s">
        <v>25</v>
      </c>
      <c r="H9" s="5">
        <f t="shared" ref="H9:H13" si="1">CEILING((H8*1.03),10)</f>
        <v>26030</v>
      </c>
      <c r="I9" s="11"/>
    </row>
    <row r="10" spans="2:9">
      <c r="B10" s="4" t="s">
        <v>26</v>
      </c>
      <c r="C10" s="17">
        <f t="shared" si="0"/>
        <v>25390</v>
      </c>
      <c r="D10" s="11"/>
      <c r="F10" s="4"/>
      <c r="G10" s="4" t="s">
        <v>26</v>
      </c>
      <c r="H10" s="17">
        <f t="shared" si="1"/>
        <v>26820</v>
      </c>
      <c r="I10" s="11"/>
    </row>
    <row r="11" spans="2:9">
      <c r="B11" s="4" t="s">
        <v>27</v>
      </c>
      <c r="C11" s="5">
        <f t="shared" si="0"/>
        <v>26160</v>
      </c>
      <c r="D11" s="11"/>
      <c r="F11" s="4"/>
      <c r="G11" s="4" t="s">
        <v>27</v>
      </c>
      <c r="H11" s="5">
        <f t="shared" si="1"/>
        <v>27630</v>
      </c>
      <c r="I11" s="11"/>
    </row>
    <row r="12" spans="2:9">
      <c r="B12" s="4" t="s">
        <v>28</v>
      </c>
      <c r="C12" s="5">
        <f t="shared" si="0"/>
        <v>26950</v>
      </c>
      <c r="D12" s="11"/>
      <c r="F12" s="4"/>
      <c r="G12" s="4" t="s">
        <v>28</v>
      </c>
      <c r="H12" s="5">
        <f t="shared" si="1"/>
        <v>28460</v>
      </c>
      <c r="I12" s="11"/>
    </row>
    <row r="13" spans="2:9" ht="15.75" thickBot="1">
      <c r="B13" s="12" t="s">
        <v>29</v>
      </c>
      <c r="C13" s="13">
        <f t="shared" si="0"/>
        <v>27760</v>
      </c>
      <c r="D13" s="14"/>
      <c r="F13" s="12"/>
      <c r="G13" s="12" t="s">
        <v>29</v>
      </c>
      <c r="H13" s="13">
        <f t="shared" si="1"/>
        <v>29320</v>
      </c>
      <c r="I13" s="14"/>
    </row>
    <row r="14" spans="2:9" ht="34.5" customHeight="1"/>
    <row r="15" spans="2:9">
      <c r="B15" s="5" t="s">
        <v>41</v>
      </c>
      <c r="C15" s="17">
        <v>25390</v>
      </c>
      <c r="F15" s="5"/>
      <c r="G15" s="5" t="s">
        <v>41</v>
      </c>
      <c r="H15" s="17">
        <v>26820</v>
      </c>
    </row>
    <row r="16" spans="2:9">
      <c r="B16" s="5" t="s">
        <v>30</v>
      </c>
      <c r="C16" s="5">
        <f>CEILING((C15/2),1)</f>
        <v>12695</v>
      </c>
      <c r="D16" s="24">
        <v>12695</v>
      </c>
      <c r="F16" s="5"/>
      <c r="G16" s="5" t="s">
        <v>30</v>
      </c>
      <c r="H16" s="5">
        <f>CEILING((H15/2),1)</f>
        <v>13410</v>
      </c>
      <c r="I16" s="1">
        <f>I7/2</f>
        <v>0</v>
      </c>
    </row>
    <row r="17" spans="2:11" ht="18.75" customHeight="1">
      <c r="B17" t="s">
        <v>3</v>
      </c>
      <c r="C17">
        <f>C16*0.4</f>
        <v>5078</v>
      </c>
      <c r="D17" s="16">
        <v>5078</v>
      </c>
      <c r="F17" t="s">
        <v>3</v>
      </c>
      <c r="G17" t="s">
        <v>3</v>
      </c>
      <c r="H17">
        <f>D17</f>
        <v>5078</v>
      </c>
      <c r="I17" s="16">
        <f>H17</f>
        <v>5078</v>
      </c>
    </row>
    <row r="18" spans="2:11" ht="27" customHeight="1" thickBot="1">
      <c r="B18" t="s">
        <v>4</v>
      </c>
      <c r="C18">
        <f>CEILING((C16*0.6),1)</f>
        <v>7617</v>
      </c>
      <c r="D18" s="16">
        <v>7617</v>
      </c>
      <c r="F18" t="s">
        <v>4</v>
      </c>
      <c r="G18" t="s">
        <v>4</v>
      </c>
      <c r="H18">
        <f>H16-H17</f>
        <v>8332</v>
      </c>
      <c r="I18" s="16">
        <v>8332</v>
      </c>
    </row>
    <row r="19" spans="2:11" ht="30" customHeight="1" thickBot="1">
      <c r="B19" t="s">
        <v>31</v>
      </c>
      <c r="C19" s="57">
        <f>K72</f>
        <v>56295</v>
      </c>
      <c r="D19" s="58"/>
    </row>
    <row r="20" spans="2:11" ht="30" customHeight="1">
      <c r="C20" s="26"/>
      <c r="D20" s="26"/>
    </row>
    <row r="21" spans="2:11" ht="30" customHeight="1">
      <c r="C21" s="26"/>
      <c r="D21" s="26"/>
    </row>
    <row r="22" spans="2:11" ht="30" customHeight="1">
      <c r="C22" s="26"/>
      <c r="D22" s="26"/>
    </row>
    <row r="23" spans="2:11" ht="30" customHeight="1">
      <c r="C23" s="26"/>
      <c r="D23" s="26"/>
    </row>
    <row r="24" spans="2:11" ht="30" customHeight="1">
      <c r="C24" s="26"/>
      <c r="D24" s="26"/>
    </row>
    <row r="25" spans="2:11" ht="30" customHeight="1">
      <c r="C25" s="26"/>
      <c r="D25" s="26"/>
    </row>
    <row r="26" spans="2:11" ht="30" customHeight="1">
      <c r="C26" s="26"/>
      <c r="D26" s="26"/>
    </row>
    <row r="27" spans="2:11" ht="30" customHeight="1" thickBot="1">
      <c r="C27" s="26"/>
      <c r="D27" s="26"/>
    </row>
    <row r="28" spans="2:11">
      <c r="B28" s="2">
        <v>1</v>
      </c>
      <c r="C28" s="3">
        <v>2</v>
      </c>
      <c r="D28" s="3">
        <v>3</v>
      </c>
      <c r="E28" s="3">
        <v>4</v>
      </c>
      <c r="F28" s="3">
        <v>5</v>
      </c>
      <c r="G28" s="3">
        <v>5</v>
      </c>
      <c r="H28" s="3">
        <v>6</v>
      </c>
      <c r="I28" s="3">
        <v>7</v>
      </c>
      <c r="J28" s="20">
        <v>8</v>
      </c>
      <c r="K28" s="23">
        <v>9</v>
      </c>
    </row>
    <row r="29" spans="2:11">
      <c r="B29" s="18" t="s">
        <v>37</v>
      </c>
      <c r="C29" s="5" t="s">
        <v>34</v>
      </c>
      <c r="D29" s="5" t="s">
        <v>35</v>
      </c>
      <c r="E29" s="6" t="s">
        <v>33</v>
      </c>
      <c r="F29" s="19"/>
      <c r="G29" s="19" t="s">
        <v>37</v>
      </c>
      <c r="H29" s="5" t="s">
        <v>38</v>
      </c>
      <c r="I29" s="5" t="s">
        <v>39</v>
      </c>
      <c r="J29" s="21" t="s">
        <v>33</v>
      </c>
      <c r="K29" s="5" t="s">
        <v>40</v>
      </c>
    </row>
    <row r="30" spans="2:11" ht="12" customHeight="1">
      <c r="B30" s="4"/>
      <c r="C30" s="7"/>
      <c r="D30" s="5"/>
      <c r="E30" s="7" t="s">
        <v>36</v>
      </c>
      <c r="F30" s="7"/>
      <c r="G30" s="7"/>
      <c r="H30" s="5"/>
      <c r="I30" s="7"/>
      <c r="J30" s="22"/>
      <c r="K30" s="5"/>
    </row>
    <row r="31" spans="2:11">
      <c r="B31" s="27" t="s">
        <v>32</v>
      </c>
      <c r="C31" s="28">
        <f>CEILING((C16*21/30),1)</f>
        <v>8887</v>
      </c>
      <c r="D31" s="28">
        <f>CEILING((D18*21/30),1)</f>
        <v>5332</v>
      </c>
      <c r="E31" s="28">
        <f>CEILING((D16*74.9/100*21/30),1)</f>
        <v>6656</v>
      </c>
      <c r="F31" s="27"/>
      <c r="G31" s="27" t="s">
        <v>32</v>
      </c>
      <c r="H31" s="28">
        <f>CEILING((H16*21/30),1)</f>
        <v>9387</v>
      </c>
      <c r="I31" s="28">
        <f>CEILING((I18*21/30),1)</f>
        <v>5833</v>
      </c>
      <c r="J31" s="29">
        <f>CEILING((H31*74.9/100),1)</f>
        <v>7031</v>
      </c>
      <c r="K31" s="28">
        <f>J31+I31-E31-D31</f>
        <v>876</v>
      </c>
    </row>
    <row r="32" spans="2:11" ht="11.25" customHeight="1">
      <c r="B32" s="27" t="s">
        <v>5</v>
      </c>
      <c r="C32" s="28">
        <f>C16</f>
        <v>12695</v>
      </c>
      <c r="D32" s="28">
        <f>C18</f>
        <v>7617</v>
      </c>
      <c r="E32" s="28">
        <f>CEILING((C32*78.9/100),1)</f>
        <v>10017</v>
      </c>
      <c r="F32" s="27"/>
      <c r="G32" s="27" t="s">
        <v>5</v>
      </c>
      <c r="H32" s="28">
        <f>H16</f>
        <v>13410</v>
      </c>
      <c r="I32" s="28">
        <f>H18</f>
        <v>8332</v>
      </c>
      <c r="J32" s="29">
        <f>CEILING((H32*78.9/100),1)</f>
        <v>10581</v>
      </c>
      <c r="K32" s="28">
        <f t="shared" ref="K32:K70" si="2">J32+I32-E32-D32</f>
        <v>1279</v>
      </c>
    </row>
    <row r="33" spans="2:11" ht="12" customHeight="1">
      <c r="B33" s="27" t="s">
        <v>6</v>
      </c>
      <c r="C33" s="28">
        <f t="shared" ref="C33:E70" si="3">C32</f>
        <v>12695</v>
      </c>
      <c r="D33" s="28">
        <f t="shared" si="3"/>
        <v>7617</v>
      </c>
      <c r="E33" s="28">
        <f>CEILING((C33*78.9/100),1)</f>
        <v>10017</v>
      </c>
      <c r="F33" s="27"/>
      <c r="G33" s="27" t="s">
        <v>6</v>
      </c>
      <c r="H33" s="28">
        <f t="shared" ref="H33:I33" si="4">H32</f>
        <v>13410</v>
      </c>
      <c r="I33" s="28">
        <f t="shared" si="4"/>
        <v>8332</v>
      </c>
      <c r="J33" s="29">
        <f>CEILING((H33*78.9/100),1)</f>
        <v>10581</v>
      </c>
      <c r="K33" s="28">
        <f t="shared" si="2"/>
        <v>1279</v>
      </c>
    </row>
    <row r="34" spans="2:11" ht="12" customHeight="1">
      <c r="B34" s="27" t="s">
        <v>7</v>
      </c>
      <c r="C34" s="28">
        <f t="shared" si="3"/>
        <v>12695</v>
      </c>
      <c r="D34" s="28">
        <f t="shared" si="3"/>
        <v>7617</v>
      </c>
      <c r="E34" s="28">
        <f>CEILING((C34*78.9/100),1)</f>
        <v>10017</v>
      </c>
      <c r="F34" s="27"/>
      <c r="G34" s="27" t="s">
        <v>7</v>
      </c>
      <c r="H34" s="28">
        <f t="shared" ref="H34:I34" si="5">H33</f>
        <v>13410</v>
      </c>
      <c r="I34" s="28">
        <f t="shared" si="5"/>
        <v>8332</v>
      </c>
      <c r="J34" s="29">
        <f>CEILING((H34*78.9/100),1)</f>
        <v>10581</v>
      </c>
      <c r="K34" s="28">
        <f t="shared" si="2"/>
        <v>1279</v>
      </c>
    </row>
    <row r="35" spans="2:11" ht="12" customHeight="1">
      <c r="B35" s="27" t="s">
        <v>8</v>
      </c>
      <c r="C35" s="28">
        <f t="shared" si="3"/>
        <v>12695</v>
      </c>
      <c r="D35" s="28">
        <f t="shared" si="3"/>
        <v>7617</v>
      </c>
      <c r="E35" s="28">
        <f>CEILING((C35*85.5/100),1)</f>
        <v>10855</v>
      </c>
      <c r="F35" s="27"/>
      <c r="G35" s="27" t="s">
        <v>8</v>
      </c>
      <c r="H35" s="28">
        <f t="shared" ref="H35:I35" si="6">H34</f>
        <v>13410</v>
      </c>
      <c r="I35" s="28">
        <f t="shared" si="6"/>
        <v>8332</v>
      </c>
      <c r="J35" s="29">
        <f>CEILING((H35*85.5/100),1)</f>
        <v>11466</v>
      </c>
      <c r="K35" s="28">
        <f t="shared" si="2"/>
        <v>1326</v>
      </c>
    </row>
    <row r="36" spans="2:11" ht="11.25" customHeight="1">
      <c r="B36" s="27" t="s">
        <v>9</v>
      </c>
      <c r="C36" s="28">
        <f t="shared" si="3"/>
        <v>12695</v>
      </c>
      <c r="D36" s="28">
        <f t="shared" si="3"/>
        <v>7617</v>
      </c>
      <c r="E36" s="28">
        <f>CEILING((C36*85.5/100),1)</f>
        <v>10855</v>
      </c>
      <c r="F36" s="27"/>
      <c r="G36" s="27" t="s">
        <v>9</v>
      </c>
      <c r="H36" s="28">
        <f t="shared" ref="H36:I36" si="7">H35</f>
        <v>13410</v>
      </c>
      <c r="I36" s="28">
        <f t="shared" si="7"/>
        <v>8332</v>
      </c>
      <c r="J36" s="29">
        <f>CEILING((H36*85.5/100),1)</f>
        <v>11466</v>
      </c>
      <c r="K36" s="28">
        <f t="shared" si="2"/>
        <v>1326</v>
      </c>
    </row>
    <row r="37" spans="2:11" ht="12" customHeight="1">
      <c r="B37" s="27" t="s">
        <v>10</v>
      </c>
      <c r="C37" s="28">
        <f t="shared" si="3"/>
        <v>12695</v>
      </c>
      <c r="D37" s="28">
        <f t="shared" si="3"/>
        <v>7617</v>
      </c>
      <c r="E37" s="28">
        <f>E36</f>
        <v>10855</v>
      </c>
      <c r="F37" s="27"/>
      <c r="G37" s="27" t="s">
        <v>10</v>
      </c>
      <c r="H37" s="28">
        <f t="shared" ref="H37:I37" si="8">H36</f>
        <v>13410</v>
      </c>
      <c r="I37" s="28">
        <f t="shared" si="8"/>
        <v>8332</v>
      </c>
      <c r="J37" s="29">
        <f>J36</f>
        <v>11466</v>
      </c>
      <c r="K37" s="28">
        <f t="shared" si="2"/>
        <v>1326</v>
      </c>
    </row>
    <row r="38" spans="2:11" ht="11.25" customHeight="1">
      <c r="B38" s="27" t="s">
        <v>11</v>
      </c>
      <c r="C38" s="28">
        <f t="shared" si="3"/>
        <v>12695</v>
      </c>
      <c r="D38" s="28">
        <f t="shared" si="3"/>
        <v>7617</v>
      </c>
      <c r="E38" s="28">
        <f>CEILING((C38*90.5/100),1)</f>
        <v>11489</v>
      </c>
      <c r="F38" s="27"/>
      <c r="G38" s="27" t="s">
        <v>11</v>
      </c>
      <c r="H38" s="28">
        <f t="shared" ref="H38:I38" si="9">H37</f>
        <v>13410</v>
      </c>
      <c r="I38" s="28">
        <f t="shared" si="9"/>
        <v>8332</v>
      </c>
      <c r="J38" s="29">
        <f>CEILING((H38*90.5/100),1)</f>
        <v>12137</v>
      </c>
      <c r="K38" s="28">
        <f t="shared" si="2"/>
        <v>1363</v>
      </c>
    </row>
    <row r="39" spans="2:11" ht="11.25" customHeight="1">
      <c r="B39" s="27" t="s">
        <v>12</v>
      </c>
      <c r="C39" s="28">
        <f t="shared" si="3"/>
        <v>12695</v>
      </c>
      <c r="D39" s="28">
        <f t="shared" si="3"/>
        <v>7617</v>
      </c>
      <c r="E39" s="28">
        <f>E38</f>
        <v>11489</v>
      </c>
      <c r="F39" s="27"/>
      <c r="G39" s="27" t="s">
        <v>12</v>
      </c>
      <c r="H39" s="28">
        <f t="shared" ref="H39:I39" si="10">H38</f>
        <v>13410</v>
      </c>
      <c r="I39" s="28">
        <f t="shared" si="10"/>
        <v>8332</v>
      </c>
      <c r="J39" s="29">
        <f>J38</f>
        <v>12137</v>
      </c>
      <c r="K39" s="28">
        <f t="shared" si="2"/>
        <v>1363</v>
      </c>
    </row>
    <row r="40" spans="2:11" ht="12" customHeight="1">
      <c r="B40" s="27" t="s">
        <v>13</v>
      </c>
      <c r="C40" s="28">
        <f t="shared" si="3"/>
        <v>12695</v>
      </c>
      <c r="D40" s="28">
        <f t="shared" si="3"/>
        <v>7617</v>
      </c>
      <c r="E40" s="28">
        <f>E39</f>
        <v>11489</v>
      </c>
      <c r="F40" s="27"/>
      <c r="G40" s="27" t="s">
        <v>13</v>
      </c>
      <c r="H40" s="28">
        <f t="shared" ref="H40:I40" si="11">H39</f>
        <v>13410</v>
      </c>
      <c r="I40" s="28">
        <f t="shared" si="11"/>
        <v>8332</v>
      </c>
      <c r="J40" s="29">
        <f>J39</f>
        <v>12137</v>
      </c>
      <c r="K40" s="28">
        <f t="shared" si="2"/>
        <v>1363</v>
      </c>
    </row>
    <row r="41" spans="2:11" ht="11.25" customHeight="1">
      <c r="B41" s="27" t="s">
        <v>14</v>
      </c>
      <c r="C41" s="28">
        <f t="shared" si="3"/>
        <v>12695</v>
      </c>
      <c r="D41" s="28">
        <f t="shared" si="3"/>
        <v>7617</v>
      </c>
      <c r="E41" s="28">
        <f>CEILING((C41*88.4/100),1)</f>
        <v>11223</v>
      </c>
      <c r="F41" s="27"/>
      <c r="G41" s="27" t="s">
        <v>14</v>
      </c>
      <c r="H41" s="28">
        <f t="shared" ref="H41:I41" si="12">H40</f>
        <v>13410</v>
      </c>
      <c r="I41" s="28">
        <f t="shared" si="12"/>
        <v>8332</v>
      </c>
      <c r="J41" s="29">
        <f>CEILING((H41*88.4/100),1)</f>
        <v>11855</v>
      </c>
      <c r="K41" s="28">
        <f t="shared" si="2"/>
        <v>1347</v>
      </c>
    </row>
    <row r="42" spans="2:11" ht="12" customHeight="1">
      <c r="B42" s="27" t="s">
        <v>15</v>
      </c>
      <c r="C42" s="28">
        <f t="shared" si="3"/>
        <v>12695</v>
      </c>
      <c r="D42" s="28">
        <f t="shared" si="3"/>
        <v>7617</v>
      </c>
      <c r="E42" s="28">
        <f>E41</f>
        <v>11223</v>
      </c>
      <c r="F42" s="27"/>
      <c r="G42" s="27" t="s">
        <v>15</v>
      </c>
      <c r="H42" s="28">
        <f t="shared" ref="H42:I42" si="13">H41</f>
        <v>13410</v>
      </c>
      <c r="I42" s="28">
        <f t="shared" si="13"/>
        <v>8332</v>
      </c>
      <c r="J42" s="29">
        <f>J41</f>
        <v>11855</v>
      </c>
      <c r="K42" s="28">
        <f t="shared" si="2"/>
        <v>1347</v>
      </c>
    </row>
    <row r="43" spans="2:11" ht="11.25" customHeight="1">
      <c r="B43" s="27" t="s">
        <v>16</v>
      </c>
      <c r="C43" s="28">
        <f t="shared" si="3"/>
        <v>12695</v>
      </c>
      <c r="D43" s="28">
        <f t="shared" si="3"/>
        <v>7617</v>
      </c>
      <c r="E43" s="28">
        <f>E42</f>
        <v>11223</v>
      </c>
      <c r="F43" s="27"/>
      <c r="G43" s="27" t="s">
        <v>16</v>
      </c>
      <c r="H43" s="28">
        <f t="shared" ref="H43:I43" si="14">H42</f>
        <v>13410</v>
      </c>
      <c r="I43" s="28">
        <f t="shared" si="14"/>
        <v>8332</v>
      </c>
      <c r="J43" s="29">
        <f>J42</f>
        <v>11855</v>
      </c>
      <c r="K43" s="28">
        <f t="shared" si="2"/>
        <v>1347</v>
      </c>
    </row>
    <row r="44" spans="2:11" ht="12" customHeight="1">
      <c r="B44" s="27" t="s">
        <v>5</v>
      </c>
      <c r="C44" s="28">
        <f t="shared" si="3"/>
        <v>12695</v>
      </c>
      <c r="D44" s="28">
        <f t="shared" si="3"/>
        <v>7617</v>
      </c>
      <c r="E44" s="28">
        <f>CEILING((C44*91.3/100),1)</f>
        <v>11591</v>
      </c>
      <c r="F44" s="27"/>
      <c r="G44" s="27" t="s">
        <v>5</v>
      </c>
      <c r="H44" s="28">
        <f t="shared" ref="H44:I44" si="15">H43</f>
        <v>13410</v>
      </c>
      <c r="I44" s="28">
        <f t="shared" si="15"/>
        <v>8332</v>
      </c>
      <c r="J44" s="29">
        <f>CEILING((H44*91.3/100),1)</f>
        <v>12244</v>
      </c>
      <c r="K44" s="28">
        <f t="shared" si="2"/>
        <v>1368</v>
      </c>
    </row>
    <row r="45" spans="2:11" ht="11.25" customHeight="1">
      <c r="B45" s="27" t="s">
        <v>6</v>
      </c>
      <c r="C45" s="28">
        <f t="shared" si="3"/>
        <v>12695</v>
      </c>
      <c r="D45" s="28">
        <f t="shared" si="3"/>
        <v>7617</v>
      </c>
      <c r="E45" s="28">
        <f>CEILING((C45*91.3/100),1)</f>
        <v>11591</v>
      </c>
      <c r="F45" s="27"/>
      <c r="G45" s="27" t="s">
        <v>6</v>
      </c>
      <c r="H45" s="28">
        <f t="shared" ref="H45:I45" si="16">H44</f>
        <v>13410</v>
      </c>
      <c r="I45" s="28">
        <f t="shared" si="16"/>
        <v>8332</v>
      </c>
      <c r="J45" s="29">
        <f>CEILING((H45*91.3/100),1)</f>
        <v>12244</v>
      </c>
      <c r="K45" s="28">
        <f t="shared" si="2"/>
        <v>1368</v>
      </c>
    </row>
    <row r="46" spans="2:11" ht="12" customHeight="1">
      <c r="B46" s="27" t="s">
        <v>7</v>
      </c>
      <c r="C46" s="28">
        <f t="shared" si="3"/>
        <v>12695</v>
      </c>
      <c r="D46" s="28">
        <f t="shared" si="3"/>
        <v>7617</v>
      </c>
      <c r="E46" s="28">
        <f>CEILING((C46*91.3/100),1)</f>
        <v>11591</v>
      </c>
      <c r="F46" s="27"/>
      <c r="G46" s="27" t="s">
        <v>7</v>
      </c>
      <c r="H46" s="28">
        <f t="shared" ref="H46:I46" si="17">H45</f>
        <v>13410</v>
      </c>
      <c r="I46" s="28">
        <f t="shared" si="17"/>
        <v>8332</v>
      </c>
      <c r="J46" s="29">
        <f>CEILING((H46*91.3/100),1)</f>
        <v>12244</v>
      </c>
      <c r="K46" s="28">
        <f t="shared" si="2"/>
        <v>1368</v>
      </c>
    </row>
    <row r="47" spans="2:11" ht="12" customHeight="1">
      <c r="B47" s="27" t="s">
        <v>8</v>
      </c>
      <c r="C47" s="28">
        <f t="shared" si="3"/>
        <v>12695</v>
      </c>
      <c r="D47" s="28">
        <f t="shared" si="3"/>
        <v>7617</v>
      </c>
      <c r="E47" s="28">
        <f>CEILING((C47*98.1/100),1)</f>
        <v>12454</v>
      </c>
      <c r="F47" s="27"/>
      <c r="G47" s="27" t="s">
        <v>8</v>
      </c>
      <c r="H47" s="28">
        <f t="shared" ref="H47:I47" si="18">H46</f>
        <v>13410</v>
      </c>
      <c r="I47" s="28">
        <f t="shared" si="18"/>
        <v>8332</v>
      </c>
      <c r="J47" s="29">
        <f>CEILING((H47*98.1/100),1)</f>
        <v>13156</v>
      </c>
      <c r="K47" s="28">
        <f t="shared" si="2"/>
        <v>1417</v>
      </c>
    </row>
    <row r="48" spans="2:11" ht="12" customHeight="1">
      <c r="B48" s="27" t="s">
        <v>9</v>
      </c>
      <c r="C48" s="28">
        <f t="shared" si="3"/>
        <v>12695</v>
      </c>
      <c r="D48" s="28">
        <f t="shared" si="3"/>
        <v>7617</v>
      </c>
      <c r="E48" s="28">
        <f>E47</f>
        <v>12454</v>
      </c>
      <c r="F48" s="27"/>
      <c r="G48" s="27" t="s">
        <v>9</v>
      </c>
      <c r="H48" s="28">
        <f t="shared" ref="H48:I48" si="19">H47</f>
        <v>13410</v>
      </c>
      <c r="I48" s="28">
        <f t="shared" si="19"/>
        <v>8332</v>
      </c>
      <c r="J48" s="29">
        <f>J47</f>
        <v>13156</v>
      </c>
      <c r="K48" s="28">
        <f t="shared" si="2"/>
        <v>1417</v>
      </c>
    </row>
    <row r="49" spans="2:11" ht="11.25" customHeight="1">
      <c r="B49" s="27" t="s">
        <v>10</v>
      </c>
      <c r="C49" s="28">
        <f t="shared" si="3"/>
        <v>12695</v>
      </c>
      <c r="D49" s="28">
        <f t="shared" si="3"/>
        <v>7617</v>
      </c>
      <c r="E49" s="28">
        <f>E48</f>
        <v>12454</v>
      </c>
      <c r="F49" s="27"/>
      <c r="G49" s="27" t="s">
        <v>10</v>
      </c>
      <c r="H49" s="28">
        <f t="shared" ref="H49:I49" si="20">H48</f>
        <v>13410</v>
      </c>
      <c r="I49" s="28">
        <f t="shared" si="20"/>
        <v>8332</v>
      </c>
      <c r="J49" s="29">
        <f>J48</f>
        <v>13156</v>
      </c>
      <c r="K49" s="28">
        <f t="shared" si="2"/>
        <v>1417</v>
      </c>
    </row>
    <row r="50" spans="2:11" ht="12" customHeight="1">
      <c r="B50" s="27" t="s">
        <v>17</v>
      </c>
      <c r="C50" s="28">
        <f t="shared" si="3"/>
        <v>12695</v>
      </c>
      <c r="D50" s="28">
        <f t="shared" si="3"/>
        <v>7617</v>
      </c>
      <c r="E50" s="28">
        <f>CEILING((C50*100.3/100),1)</f>
        <v>12734</v>
      </c>
      <c r="F50" s="27"/>
      <c r="G50" s="27" t="s">
        <v>17</v>
      </c>
      <c r="H50" s="28">
        <f t="shared" ref="H50:I50" si="21">H49</f>
        <v>13410</v>
      </c>
      <c r="I50" s="28">
        <f t="shared" si="21"/>
        <v>8332</v>
      </c>
      <c r="J50" s="29">
        <f>CEILING((H50*100.3/100),1)</f>
        <v>13451</v>
      </c>
      <c r="K50" s="28">
        <f t="shared" si="2"/>
        <v>1432</v>
      </c>
    </row>
    <row r="51" spans="2:11" ht="12" customHeight="1">
      <c r="B51" s="27" t="s">
        <v>12</v>
      </c>
      <c r="C51" s="28">
        <f t="shared" si="3"/>
        <v>12695</v>
      </c>
      <c r="D51" s="28">
        <f t="shared" si="3"/>
        <v>7617</v>
      </c>
      <c r="E51" s="28">
        <f>E50</f>
        <v>12734</v>
      </c>
      <c r="F51" s="27"/>
      <c r="G51" s="27" t="s">
        <v>12</v>
      </c>
      <c r="H51" s="28">
        <f t="shared" ref="H51:I51" si="22">H50</f>
        <v>13410</v>
      </c>
      <c r="I51" s="28">
        <f t="shared" si="22"/>
        <v>8332</v>
      </c>
      <c r="J51" s="29">
        <f>J50</f>
        <v>13451</v>
      </c>
      <c r="K51" s="28">
        <f t="shared" si="2"/>
        <v>1432</v>
      </c>
    </row>
    <row r="52" spans="2:11" ht="10.5" customHeight="1">
      <c r="B52" s="27" t="s">
        <v>13</v>
      </c>
      <c r="C52" s="28">
        <f t="shared" si="3"/>
        <v>12695</v>
      </c>
      <c r="D52" s="28">
        <f t="shared" si="3"/>
        <v>7617</v>
      </c>
      <c r="E52" s="28">
        <f>E51</f>
        <v>12734</v>
      </c>
      <c r="F52" s="27"/>
      <c r="G52" s="27" t="s">
        <v>13</v>
      </c>
      <c r="H52" s="28">
        <f t="shared" ref="H52:I52" si="23">H51</f>
        <v>13410</v>
      </c>
      <c r="I52" s="28">
        <f t="shared" si="23"/>
        <v>8332</v>
      </c>
      <c r="J52" s="29">
        <f>J51</f>
        <v>13451</v>
      </c>
      <c r="K52" s="28">
        <f t="shared" si="2"/>
        <v>1432</v>
      </c>
    </row>
    <row r="53" spans="2:11" ht="12.75" customHeight="1">
      <c r="B53" s="27" t="s">
        <v>14</v>
      </c>
      <c r="C53" s="28">
        <f t="shared" si="3"/>
        <v>12695</v>
      </c>
      <c r="D53" s="28">
        <f t="shared" si="3"/>
        <v>7617</v>
      </c>
      <c r="E53" s="28">
        <f>CEILING((C53*100.5/100),1)</f>
        <v>12759</v>
      </c>
      <c r="F53" s="27"/>
      <c r="G53" s="27" t="s">
        <v>14</v>
      </c>
      <c r="H53" s="28">
        <f t="shared" ref="H53:I53" si="24">H52</f>
        <v>13410</v>
      </c>
      <c r="I53" s="28">
        <f t="shared" si="24"/>
        <v>8332</v>
      </c>
      <c r="J53" s="29">
        <f>CEILING((H53*100.5/100),1)</f>
        <v>13478</v>
      </c>
      <c r="K53" s="28">
        <f t="shared" si="2"/>
        <v>1434</v>
      </c>
    </row>
    <row r="54" spans="2:11" ht="9.75" customHeight="1">
      <c r="B54" s="27" t="s">
        <v>15</v>
      </c>
      <c r="C54" s="28">
        <f t="shared" si="3"/>
        <v>12695</v>
      </c>
      <c r="D54" s="28">
        <f t="shared" si="3"/>
        <v>7617</v>
      </c>
      <c r="E54" s="28">
        <f>CEILING((C54*100.5/100),1)</f>
        <v>12759</v>
      </c>
      <c r="F54" s="27"/>
      <c r="G54" s="27" t="s">
        <v>15</v>
      </c>
      <c r="H54" s="28">
        <f t="shared" ref="H54:I54" si="25">H53</f>
        <v>13410</v>
      </c>
      <c r="I54" s="28">
        <f t="shared" si="25"/>
        <v>8332</v>
      </c>
      <c r="J54" s="29">
        <f>CEILING((H54*100.5/100),1)</f>
        <v>13478</v>
      </c>
      <c r="K54" s="28">
        <f t="shared" si="2"/>
        <v>1434</v>
      </c>
    </row>
    <row r="55" spans="2:11" ht="9.75" customHeight="1">
      <c r="B55" s="27" t="s">
        <v>16</v>
      </c>
      <c r="C55" s="28">
        <f t="shared" si="3"/>
        <v>12695</v>
      </c>
      <c r="D55" s="28">
        <f t="shared" si="3"/>
        <v>7617</v>
      </c>
      <c r="E55" s="28">
        <f>E54</f>
        <v>12759</v>
      </c>
      <c r="F55" s="27"/>
      <c r="G55" s="27" t="s">
        <v>16</v>
      </c>
      <c r="H55" s="28">
        <f t="shared" ref="H55:I55" si="26">H54</f>
        <v>13410</v>
      </c>
      <c r="I55" s="28">
        <f t="shared" si="26"/>
        <v>8332</v>
      </c>
      <c r="J55" s="29">
        <f>J54</f>
        <v>13478</v>
      </c>
      <c r="K55" s="28">
        <f t="shared" si="2"/>
        <v>1434</v>
      </c>
    </row>
    <row r="56" spans="2:11" ht="10.5" customHeight="1">
      <c r="B56" s="27" t="s">
        <v>5</v>
      </c>
      <c r="C56" s="28">
        <f t="shared" si="3"/>
        <v>12695</v>
      </c>
      <c r="D56" s="28">
        <f t="shared" si="3"/>
        <v>7617</v>
      </c>
      <c r="E56" s="28">
        <f>CEILING((C56*102.6/100),1)</f>
        <v>13026</v>
      </c>
      <c r="F56" s="27"/>
      <c r="G56" s="27" t="s">
        <v>5</v>
      </c>
      <c r="H56" s="28">
        <f t="shared" ref="H56:I56" si="27">H55</f>
        <v>13410</v>
      </c>
      <c r="I56" s="28">
        <f t="shared" si="27"/>
        <v>8332</v>
      </c>
      <c r="J56" s="29">
        <f>CEILING((H56*102.6/100),1)</f>
        <v>13759</v>
      </c>
      <c r="K56" s="28">
        <f t="shared" si="2"/>
        <v>1448</v>
      </c>
    </row>
    <row r="57" spans="2:11" ht="10.5" customHeight="1">
      <c r="B57" s="27" t="s">
        <v>6</v>
      </c>
      <c r="C57" s="28">
        <f t="shared" si="3"/>
        <v>12695</v>
      </c>
      <c r="D57" s="28">
        <f t="shared" si="3"/>
        <v>7617</v>
      </c>
      <c r="E57" s="28">
        <f>E56</f>
        <v>13026</v>
      </c>
      <c r="F57" s="27"/>
      <c r="G57" s="27" t="s">
        <v>6</v>
      </c>
      <c r="H57" s="28">
        <f t="shared" ref="H57:I57" si="28">H56</f>
        <v>13410</v>
      </c>
      <c r="I57" s="28">
        <f t="shared" si="28"/>
        <v>8332</v>
      </c>
      <c r="J57" s="29">
        <f>J56</f>
        <v>13759</v>
      </c>
      <c r="K57" s="28">
        <f t="shared" si="2"/>
        <v>1448</v>
      </c>
    </row>
    <row r="58" spans="2:11" ht="12.75" customHeight="1">
      <c r="B58" s="27" t="s">
        <v>7</v>
      </c>
      <c r="C58" s="28">
        <f t="shared" si="3"/>
        <v>12695</v>
      </c>
      <c r="D58" s="28">
        <f t="shared" si="3"/>
        <v>7617</v>
      </c>
      <c r="E58" s="28">
        <f>E57</f>
        <v>13026</v>
      </c>
      <c r="F58" s="27"/>
      <c r="G58" s="27" t="s">
        <v>7</v>
      </c>
      <c r="H58" s="28">
        <f t="shared" ref="H58:I58" si="29">H57</f>
        <v>13410</v>
      </c>
      <c r="I58" s="28">
        <f t="shared" si="29"/>
        <v>8332</v>
      </c>
      <c r="J58" s="29">
        <f>J57</f>
        <v>13759</v>
      </c>
      <c r="K58" s="28">
        <f t="shared" si="2"/>
        <v>1448</v>
      </c>
    </row>
    <row r="59" spans="2:11" ht="11.25" customHeight="1">
      <c r="B59" s="27" t="s">
        <v>8</v>
      </c>
      <c r="C59" s="28">
        <f t="shared" si="3"/>
        <v>12695</v>
      </c>
      <c r="D59" s="28">
        <f t="shared" si="3"/>
        <v>7617</v>
      </c>
      <c r="E59" s="28">
        <f>CEILING((C59*107.9/100),1)</f>
        <v>13698</v>
      </c>
      <c r="F59" s="27"/>
      <c r="G59" s="27" t="s">
        <v>8</v>
      </c>
      <c r="H59" s="28">
        <f t="shared" ref="H59:I59" si="30">H58</f>
        <v>13410</v>
      </c>
      <c r="I59" s="28">
        <f t="shared" si="30"/>
        <v>8332</v>
      </c>
      <c r="J59" s="29">
        <f>CEILING((H59*107.9/100),1)</f>
        <v>14470</v>
      </c>
      <c r="K59" s="28">
        <f t="shared" si="2"/>
        <v>1487</v>
      </c>
    </row>
    <row r="60" spans="2:11" ht="11.25" customHeight="1">
      <c r="B60" s="27" t="s">
        <v>9</v>
      </c>
      <c r="C60" s="28">
        <f t="shared" si="3"/>
        <v>12695</v>
      </c>
      <c r="D60" s="28">
        <f t="shared" si="3"/>
        <v>7617</v>
      </c>
      <c r="E60" s="28">
        <f>E59</f>
        <v>13698</v>
      </c>
      <c r="F60" s="27"/>
      <c r="G60" s="27" t="s">
        <v>9</v>
      </c>
      <c r="H60" s="28">
        <f t="shared" ref="H60:I60" si="31">H59</f>
        <v>13410</v>
      </c>
      <c r="I60" s="28">
        <f t="shared" si="31"/>
        <v>8332</v>
      </c>
      <c r="J60" s="29">
        <f>J59</f>
        <v>14470</v>
      </c>
      <c r="K60" s="28">
        <f t="shared" si="2"/>
        <v>1487</v>
      </c>
    </row>
    <row r="61" spans="2:11" ht="11.25" customHeight="1">
      <c r="B61" s="27" t="s">
        <v>10</v>
      </c>
      <c r="C61" s="28">
        <f t="shared" si="3"/>
        <v>12695</v>
      </c>
      <c r="D61" s="28">
        <f t="shared" si="3"/>
        <v>7617</v>
      </c>
      <c r="E61" s="28">
        <f>E60</f>
        <v>13698</v>
      </c>
      <c r="F61" s="27"/>
      <c r="G61" s="27" t="s">
        <v>10</v>
      </c>
      <c r="H61" s="28">
        <f t="shared" ref="H61:I61" si="32">H60</f>
        <v>13410</v>
      </c>
      <c r="I61" s="28">
        <f t="shared" si="32"/>
        <v>8332</v>
      </c>
      <c r="J61" s="29">
        <f>J60</f>
        <v>14470</v>
      </c>
      <c r="K61" s="28">
        <f t="shared" si="2"/>
        <v>1487</v>
      </c>
    </row>
    <row r="62" spans="2:11" ht="10.5" customHeight="1">
      <c r="B62" s="27" t="s">
        <v>18</v>
      </c>
      <c r="C62" s="28">
        <f t="shared" si="3"/>
        <v>12695</v>
      </c>
      <c r="D62" s="28">
        <f t="shared" si="3"/>
        <v>7617</v>
      </c>
      <c r="E62" s="28">
        <f>CEILING((C62*112.4/100),1)</f>
        <v>14270</v>
      </c>
      <c r="F62" s="27"/>
      <c r="G62" s="27" t="s">
        <v>18</v>
      </c>
      <c r="H62" s="28">
        <f t="shared" ref="H62:I62" si="33">H61</f>
        <v>13410</v>
      </c>
      <c r="I62" s="28">
        <f t="shared" si="33"/>
        <v>8332</v>
      </c>
      <c r="J62" s="29">
        <f>CEILING((H62*112.4/100),1)</f>
        <v>15073</v>
      </c>
      <c r="K62" s="28">
        <f t="shared" si="2"/>
        <v>1518</v>
      </c>
    </row>
    <row r="63" spans="2:11" ht="12" customHeight="1">
      <c r="B63" s="27" t="s">
        <v>12</v>
      </c>
      <c r="C63" s="28">
        <f t="shared" si="3"/>
        <v>12695</v>
      </c>
      <c r="D63" s="28">
        <f t="shared" si="3"/>
        <v>7617</v>
      </c>
      <c r="E63" s="28">
        <f>E62</f>
        <v>14270</v>
      </c>
      <c r="F63" s="27"/>
      <c r="G63" s="27" t="s">
        <v>12</v>
      </c>
      <c r="H63" s="28">
        <f t="shared" ref="H63:I63" si="34">H62</f>
        <v>13410</v>
      </c>
      <c r="I63" s="28">
        <f t="shared" si="34"/>
        <v>8332</v>
      </c>
      <c r="J63" s="29">
        <f>J62</f>
        <v>15073</v>
      </c>
      <c r="K63" s="28">
        <f t="shared" si="2"/>
        <v>1518</v>
      </c>
    </row>
    <row r="64" spans="2:11" ht="11.25" customHeight="1">
      <c r="B64" s="30">
        <v>3</v>
      </c>
      <c r="C64" s="28">
        <f t="shared" si="3"/>
        <v>12695</v>
      </c>
      <c r="D64" s="28">
        <f t="shared" si="3"/>
        <v>7617</v>
      </c>
      <c r="E64" s="28">
        <f>E63</f>
        <v>14270</v>
      </c>
      <c r="F64" s="30"/>
      <c r="G64" s="30">
        <v>3</v>
      </c>
      <c r="H64" s="28">
        <f t="shared" ref="H64:I64" si="35">H63</f>
        <v>13410</v>
      </c>
      <c r="I64" s="28">
        <f t="shared" si="35"/>
        <v>8332</v>
      </c>
      <c r="J64" s="29">
        <f>J63</f>
        <v>15073</v>
      </c>
      <c r="K64" s="28">
        <f t="shared" si="2"/>
        <v>1518</v>
      </c>
    </row>
    <row r="65" spans="2:11" ht="9.75" customHeight="1">
      <c r="B65" s="30">
        <v>4</v>
      </c>
      <c r="C65" s="28">
        <f t="shared" si="3"/>
        <v>12695</v>
      </c>
      <c r="D65" s="28">
        <f t="shared" si="3"/>
        <v>7617</v>
      </c>
      <c r="E65" s="28">
        <f t="shared" si="3"/>
        <v>14270</v>
      </c>
      <c r="F65" s="30"/>
      <c r="G65" s="30">
        <v>4</v>
      </c>
      <c r="H65" s="28">
        <f t="shared" ref="H65:J65" si="36">H64</f>
        <v>13410</v>
      </c>
      <c r="I65" s="28">
        <f t="shared" si="36"/>
        <v>8332</v>
      </c>
      <c r="J65" s="29">
        <f t="shared" si="36"/>
        <v>15073</v>
      </c>
      <c r="K65" s="28">
        <f t="shared" si="2"/>
        <v>1518</v>
      </c>
    </row>
    <row r="66" spans="2:11" ht="10.5" customHeight="1">
      <c r="B66" s="30">
        <v>5</v>
      </c>
      <c r="C66" s="28">
        <f t="shared" si="3"/>
        <v>12695</v>
      </c>
      <c r="D66" s="28">
        <f t="shared" si="3"/>
        <v>7617</v>
      </c>
      <c r="E66" s="28">
        <f t="shared" si="3"/>
        <v>14270</v>
      </c>
      <c r="F66" s="30"/>
      <c r="G66" s="30">
        <v>5</v>
      </c>
      <c r="H66" s="28">
        <f t="shared" ref="H66:J66" si="37">H65</f>
        <v>13410</v>
      </c>
      <c r="I66" s="28">
        <f t="shared" si="37"/>
        <v>8332</v>
      </c>
      <c r="J66" s="29">
        <f t="shared" si="37"/>
        <v>15073</v>
      </c>
      <c r="K66" s="28">
        <f t="shared" si="2"/>
        <v>1518</v>
      </c>
    </row>
    <row r="67" spans="2:11" ht="10.5" customHeight="1">
      <c r="B67" s="30">
        <v>6</v>
      </c>
      <c r="C67" s="28">
        <f t="shared" si="3"/>
        <v>12695</v>
      </c>
      <c r="D67" s="28">
        <f t="shared" si="3"/>
        <v>7617</v>
      </c>
      <c r="E67" s="28">
        <f t="shared" si="3"/>
        <v>14270</v>
      </c>
      <c r="F67" s="30"/>
      <c r="G67" s="30">
        <v>6</v>
      </c>
      <c r="H67" s="28">
        <f t="shared" ref="H67:J67" si="38">H66</f>
        <v>13410</v>
      </c>
      <c r="I67" s="28">
        <f t="shared" si="38"/>
        <v>8332</v>
      </c>
      <c r="J67" s="29">
        <f t="shared" si="38"/>
        <v>15073</v>
      </c>
      <c r="K67" s="28">
        <f t="shared" si="2"/>
        <v>1518</v>
      </c>
    </row>
    <row r="68" spans="2:11" ht="11.25" customHeight="1">
      <c r="B68" s="30">
        <v>7</v>
      </c>
      <c r="C68" s="28">
        <f t="shared" si="3"/>
        <v>12695</v>
      </c>
      <c r="D68" s="28">
        <f t="shared" si="3"/>
        <v>7617</v>
      </c>
      <c r="E68" s="28">
        <f>CEILING((C68*114.8/100),1)</f>
        <v>14574</v>
      </c>
      <c r="F68" s="30"/>
      <c r="G68" s="30">
        <v>7</v>
      </c>
      <c r="H68" s="28">
        <f t="shared" ref="H68:I68" si="39">H67</f>
        <v>13410</v>
      </c>
      <c r="I68" s="28">
        <f t="shared" si="39"/>
        <v>8332</v>
      </c>
      <c r="J68" s="29">
        <f>CEILING((H68*114.8/100),1)</f>
        <v>15395</v>
      </c>
      <c r="K68" s="28">
        <f t="shared" si="2"/>
        <v>1536</v>
      </c>
    </row>
    <row r="69" spans="2:11" ht="12" customHeight="1">
      <c r="B69" s="30">
        <v>8</v>
      </c>
      <c r="C69" s="28">
        <f t="shared" si="3"/>
        <v>12695</v>
      </c>
      <c r="D69" s="28">
        <f t="shared" si="3"/>
        <v>7617</v>
      </c>
      <c r="E69" s="28">
        <f>E68</f>
        <v>14574</v>
      </c>
      <c r="F69" s="30"/>
      <c r="G69" s="30">
        <v>8</v>
      </c>
      <c r="H69" s="28">
        <f t="shared" ref="H69:I69" si="40">H68</f>
        <v>13410</v>
      </c>
      <c r="I69" s="28">
        <f t="shared" si="40"/>
        <v>8332</v>
      </c>
      <c r="J69" s="29">
        <f>J68</f>
        <v>15395</v>
      </c>
      <c r="K69" s="28">
        <f t="shared" si="2"/>
        <v>1536</v>
      </c>
    </row>
    <row r="70" spans="2:11" ht="12" customHeight="1">
      <c r="B70" s="30">
        <v>9</v>
      </c>
      <c r="C70" s="28">
        <f t="shared" si="3"/>
        <v>12695</v>
      </c>
      <c r="D70" s="28">
        <f t="shared" si="3"/>
        <v>7617</v>
      </c>
      <c r="E70" s="28">
        <f>E69</f>
        <v>14574</v>
      </c>
      <c r="F70" s="30"/>
      <c r="G70" s="30">
        <v>9</v>
      </c>
      <c r="H70" s="28">
        <f t="shared" ref="H70:I70" si="41">H69</f>
        <v>13410</v>
      </c>
      <c r="I70" s="28">
        <f t="shared" si="41"/>
        <v>8332</v>
      </c>
      <c r="J70" s="29">
        <f>J69</f>
        <v>15395</v>
      </c>
      <c r="K70" s="28">
        <f t="shared" si="2"/>
        <v>1536</v>
      </c>
    </row>
    <row r="71" spans="2:11" ht="9.75" customHeight="1" thickBot="1">
      <c r="B71" s="31"/>
      <c r="C71" s="32"/>
      <c r="D71" s="33"/>
      <c r="E71" s="33"/>
      <c r="F71" s="33"/>
      <c r="G71" s="33"/>
      <c r="H71" s="33"/>
      <c r="I71" s="34"/>
      <c r="J71" s="32"/>
      <c r="K71" s="32"/>
    </row>
    <row r="72" spans="2:11" ht="24.75" customHeight="1" thickBot="1">
      <c r="B72" s="35"/>
      <c r="C72" s="36"/>
      <c r="D72" s="37" t="s">
        <v>19</v>
      </c>
      <c r="E72" s="38"/>
      <c r="F72" s="38"/>
      <c r="G72" s="38"/>
      <c r="H72" s="38"/>
      <c r="I72" s="39"/>
      <c r="J72" s="40"/>
      <c r="K72" s="41">
        <f>SUM(K31:K71)</f>
        <v>56295</v>
      </c>
    </row>
    <row r="76" spans="2:11">
      <c r="B76" s="48"/>
      <c r="C76" s="48"/>
      <c r="D76" s="48"/>
    </row>
    <row r="77" spans="2:11">
      <c r="B77" s="45"/>
      <c r="C77" s="46" t="s">
        <v>42</v>
      </c>
      <c r="D77" s="46"/>
      <c r="E77" s="47"/>
    </row>
    <row r="78" spans="2:11">
      <c r="B78" s="49" t="s">
        <v>43</v>
      </c>
      <c r="C78" s="48">
        <v>4.3136999999999999</v>
      </c>
      <c r="D78" s="59" t="s">
        <v>44</v>
      </c>
      <c r="E78" s="60"/>
    </row>
    <row r="79" spans="2:11">
      <c r="B79" s="50"/>
      <c r="C79" s="51">
        <v>1.9657</v>
      </c>
      <c r="D79" s="61" t="s">
        <v>45</v>
      </c>
      <c r="E79" s="62"/>
    </row>
  </sheetData>
  <mergeCells count="7">
    <mergeCell ref="D78:E78"/>
    <mergeCell ref="D79:E79"/>
    <mergeCell ref="B4:D4"/>
    <mergeCell ref="F4:H4"/>
    <mergeCell ref="B2:D2"/>
    <mergeCell ref="F2:H2"/>
    <mergeCell ref="C19:D19"/>
  </mergeCells>
  <pageMargins left="0.70866141732283472" right="0.31496062992125984" top="0.15748031496062992" bottom="0.15748031496062992" header="0.19685039370078741" footer="0.19685039370078741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 S RAMANKUTTY</dc:creator>
  <cp:lastModifiedBy>P S RAMANKUTTY</cp:lastModifiedBy>
  <cp:lastPrinted>2016-10-14T14:11:20Z</cp:lastPrinted>
  <dcterms:created xsi:type="dcterms:W3CDTF">2016-10-13T05:33:50Z</dcterms:created>
  <dcterms:modified xsi:type="dcterms:W3CDTF">2016-10-14T15:29:20Z</dcterms:modified>
</cp:coreProperties>
</file>