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75" windowWidth="14775" windowHeight="67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I11" i="1"/>
  <c r="I13"/>
  <c r="I14"/>
  <c r="I15"/>
  <c r="I16"/>
  <c r="I17"/>
  <c r="I18"/>
  <c r="I19"/>
  <c r="G11"/>
  <c r="G13"/>
  <c r="G14"/>
  <c r="G15"/>
  <c r="G16"/>
  <c r="G17"/>
  <c r="G18"/>
  <c r="G19"/>
  <c r="C17"/>
  <c r="H25"/>
  <c r="H27"/>
  <c r="F27"/>
  <c r="F52"/>
  <c r="F60"/>
  <c r="F25"/>
  <c r="F41"/>
  <c r="F45"/>
  <c r="F73"/>
  <c r="F68"/>
  <c r="F38"/>
  <c r="F66"/>
  <c r="F56"/>
  <c r="F29"/>
  <c r="F51"/>
  <c r="F43"/>
  <c r="F65"/>
  <c r="F55"/>
  <c r="F57"/>
  <c r="F59"/>
  <c r="F54"/>
  <c r="F31"/>
  <c r="F33"/>
  <c r="F75"/>
  <c r="F72"/>
  <c r="F67"/>
  <c r="F49"/>
  <c r="F69"/>
  <c r="F42"/>
  <c r="F71"/>
  <c r="F40"/>
  <c r="F63"/>
  <c r="F44"/>
  <c r="F62"/>
  <c r="F58"/>
  <c r="F53"/>
  <c r="F64"/>
  <c r="C65"/>
  <c r="C64"/>
  <c r="B38"/>
  <c r="C54"/>
  <c r="C38"/>
  <c r="C68"/>
  <c r="C47"/>
  <c r="C61"/>
  <c r="B48"/>
  <c r="C73"/>
  <c r="C39"/>
  <c r="C53"/>
  <c r="C43"/>
  <c r="C40"/>
  <c r="C59"/>
  <c r="C42"/>
  <c r="C49"/>
  <c r="C52"/>
  <c r="B74"/>
  <c r="B44"/>
  <c r="D44"/>
  <c r="B49"/>
  <c r="C45"/>
  <c r="C70"/>
  <c r="C66"/>
  <c r="C58"/>
  <c r="C72"/>
  <c r="C71"/>
  <c r="C67"/>
  <c r="C50"/>
  <c r="C69"/>
  <c r="B62"/>
  <c r="B63"/>
  <c r="B75"/>
  <c r="C56"/>
  <c r="C55"/>
  <c r="C74"/>
  <c r="C48"/>
  <c r="C62"/>
  <c r="C44"/>
  <c r="C46"/>
  <c r="C75"/>
  <c r="C63"/>
  <c r="B57"/>
  <c r="C57"/>
  <c r="C41"/>
  <c r="C60"/>
  <c r="C51"/>
  <c r="B55"/>
  <c r="D55"/>
  <c r="B40"/>
  <c r="D40"/>
  <c r="E51"/>
  <c r="G51"/>
  <c r="E73"/>
  <c r="G73"/>
  <c r="E66"/>
  <c r="G66"/>
  <c r="E55"/>
  <c r="G55"/>
  <c r="E53"/>
  <c r="G53"/>
  <c r="E63"/>
  <c r="G63"/>
  <c r="E56"/>
  <c r="G56"/>
  <c r="E45"/>
  <c r="G45"/>
  <c r="E47"/>
  <c r="G47"/>
  <c r="E39"/>
  <c r="E62"/>
  <c r="G62"/>
  <c r="E71"/>
  <c r="G71"/>
  <c r="E50"/>
  <c r="G50"/>
  <c r="E52"/>
  <c r="G52"/>
  <c r="E38"/>
  <c r="G38"/>
  <c r="E41"/>
  <c r="G41"/>
  <c r="E67"/>
  <c r="G67"/>
  <c r="E65"/>
  <c r="G65"/>
  <c r="E72"/>
  <c r="G72"/>
  <c r="E64"/>
  <c r="G64"/>
  <c r="E74"/>
  <c r="E60"/>
  <c r="G60"/>
  <c r="E48"/>
  <c r="E46"/>
  <c r="E59"/>
  <c r="G59"/>
  <c r="E58"/>
  <c r="G58"/>
  <c r="E61"/>
  <c r="E75"/>
  <c r="G75"/>
  <c r="E70"/>
  <c r="G70"/>
  <c r="E69"/>
  <c r="G69"/>
  <c r="E43"/>
  <c r="G43"/>
  <c r="E49"/>
  <c r="G49"/>
  <c r="E44"/>
  <c r="G44"/>
  <c r="E42"/>
  <c r="G42"/>
  <c r="E57"/>
  <c r="G57"/>
  <c r="E40"/>
  <c r="G40"/>
  <c r="H40"/>
  <c r="E54"/>
  <c r="G54"/>
  <c r="E68"/>
  <c r="G68"/>
  <c r="H44"/>
  <c r="H55"/>
  <c r="B68"/>
  <c r="B50"/>
  <c r="B56"/>
  <c r="D56"/>
  <c r="H56"/>
  <c r="B41"/>
  <c r="B72"/>
  <c r="B45"/>
  <c r="D45"/>
  <c r="B69"/>
  <c r="D69"/>
  <c r="H69"/>
  <c r="B60"/>
  <c r="D60"/>
  <c r="H60"/>
  <c r="B54"/>
  <c r="D54"/>
  <c r="B53"/>
  <c r="D53"/>
  <c r="B51"/>
  <c r="D51"/>
  <c r="H51"/>
  <c r="B58"/>
  <c r="B47"/>
  <c r="D47"/>
  <c r="B65"/>
  <c r="B43"/>
  <c r="D43"/>
  <c r="H43"/>
  <c r="B73"/>
  <c r="D73"/>
  <c r="H73"/>
  <c r="B66"/>
  <c r="D66"/>
  <c r="H66"/>
  <c r="B64"/>
  <c r="D64"/>
  <c r="B61"/>
  <c r="D61"/>
  <c r="B42"/>
  <c r="D42"/>
  <c r="H42"/>
  <c r="B71"/>
  <c r="D71"/>
  <c r="B39"/>
  <c r="D39"/>
  <c r="B67"/>
  <c r="D67"/>
  <c r="H67"/>
  <c r="B70"/>
  <c r="D70"/>
  <c r="H70"/>
  <c r="B46"/>
  <c r="B52"/>
  <c r="D52"/>
  <c r="H31"/>
  <c r="B59"/>
  <c r="D59"/>
  <c r="H59"/>
  <c r="F47"/>
  <c r="F50"/>
  <c r="F48"/>
  <c r="F46"/>
  <c r="F70"/>
  <c r="F61"/>
  <c r="F39"/>
  <c r="F74"/>
  <c r="D49"/>
  <c r="H49"/>
  <c r="D48"/>
  <c r="D41"/>
  <c r="H41"/>
  <c r="D46"/>
  <c r="D72"/>
  <c r="H72"/>
  <c r="D68"/>
  <c r="H68"/>
  <c r="D57"/>
  <c r="H57"/>
  <c r="D62"/>
  <c r="H62"/>
  <c r="D74"/>
  <c r="D38"/>
  <c r="H38"/>
  <c r="D75"/>
  <c r="H75"/>
  <c r="D58"/>
  <c r="H58"/>
  <c r="D65"/>
  <c r="D50"/>
  <c r="D63"/>
  <c r="H63"/>
  <c r="G74"/>
  <c r="H74"/>
  <c r="H71"/>
  <c r="H47"/>
  <c r="H54"/>
  <c r="G39"/>
  <c r="H52"/>
  <c r="H39"/>
  <c r="H64"/>
  <c r="H65"/>
  <c r="H53"/>
  <c r="H45"/>
  <c r="H50"/>
  <c r="G61"/>
  <c r="G48"/>
  <c r="H48"/>
  <c r="H61"/>
  <c r="G46"/>
  <c r="H46"/>
  <c r="H79"/>
</calcChain>
</file>

<file path=xl/sharedStrings.xml><?xml version="1.0" encoding="utf-8"?>
<sst xmlns="http://schemas.openxmlformats.org/spreadsheetml/2006/main" count="70" uniqueCount="47">
  <si>
    <t>Last pay drawn</t>
  </si>
  <si>
    <t>Drawn</t>
  </si>
  <si>
    <t>Balance</t>
  </si>
  <si>
    <t>Rev.Pen due</t>
  </si>
  <si>
    <t>(Old Residual Pen)</t>
  </si>
  <si>
    <t>Name:</t>
  </si>
  <si>
    <t>.3.</t>
  </si>
  <si>
    <t>.4.</t>
  </si>
  <si>
    <t>.5.</t>
  </si>
  <si>
    <t>DNI:</t>
  </si>
  <si>
    <t>.6.</t>
  </si>
  <si>
    <t>.7.</t>
  </si>
  <si>
    <t>.8.</t>
  </si>
  <si>
    <t>.9.</t>
  </si>
  <si>
    <t>.10.</t>
  </si>
  <si>
    <t>.11.</t>
  </si>
  <si>
    <t>.12.</t>
  </si>
  <si>
    <t>.2.</t>
  </si>
  <si>
    <t>N/IDA</t>
  </si>
  <si>
    <t>Resi/Pen</t>
  </si>
  <si>
    <t>Pre/res/pen</t>
  </si>
  <si>
    <t>P/IDA</t>
  </si>
  <si>
    <t>Pay on increment</t>
  </si>
  <si>
    <t>Revised pay  fixed  in 01.01.2007</t>
  </si>
  <si>
    <t>.June.13</t>
  </si>
  <si>
    <t>.Jan.14.</t>
  </si>
  <si>
    <t>.Jan.15</t>
  </si>
  <si>
    <t>.Jan.16</t>
  </si>
  <si>
    <t>30.03.2011</t>
  </si>
  <si>
    <t>Nov.</t>
  </si>
  <si>
    <t>DOR</t>
  </si>
  <si>
    <t xml:space="preserve">PENSION CALCULATION AS  PER  78.2%  IDA  MERGER OF PENSIONERS </t>
  </si>
  <si>
    <t>RETIRED AFTER  01.01.2007</t>
  </si>
  <si>
    <t>Pre-Pay on 31-12-06</t>
  </si>
  <si>
    <t>Rev.Pay</t>
  </si>
  <si>
    <t>at  68.8%</t>
  </si>
  <si>
    <t xml:space="preserve">Rev Pay </t>
  </si>
  <si>
    <t>at 78.2%</t>
  </si>
  <si>
    <t>Drawn 68.8%</t>
  </si>
  <si>
    <t>Revised 78.2%</t>
  </si>
  <si>
    <t xml:space="preserve">Revised Pen </t>
  </si>
  <si>
    <t>Amnt Commtd.</t>
  </si>
  <si>
    <t>Residual Pen</t>
  </si>
  <si>
    <t>…….</t>
  </si>
  <si>
    <t>Pension arrears   for the period 10.06.13  to 30.07.16</t>
  </si>
  <si>
    <t>Type your last pay drawn with 68.8  in column H21</t>
  </si>
  <si>
    <t>In column H22 type your lasty paydrawn  with 78.2</t>
  </si>
</sst>
</file>

<file path=xl/styles.xml><?xml version="1.0" encoding="utf-8"?>
<styleSheet xmlns="http://schemas.openxmlformats.org/spreadsheetml/2006/main">
  <numFmts count="2">
    <numFmt numFmtId="180" formatCode="0.0%"/>
    <numFmt numFmtId="181" formatCode="0.000000"/>
  </numFmts>
  <fonts count="23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i/>
      <sz val="8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b/>
      <sz val="8"/>
      <name val="Arial"/>
      <family val="2"/>
    </font>
    <font>
      <b/>
      <sz val="10"/>
      <color indexed="8"/>
      <name val="Arial"/>
      <family val="2"/>
    </font>
    <font>
      <i/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10"/>
      <name val="Arial"/>
    </font>
    <font>
      <sz val="10"/>
      <color indexed="12"/>
      <name val="Arial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1"/>
      <color indexed="60"/>
      <name val="Calibri"/>
      <family val="2"/>
    </font>
    <font>
      <sz val="8"/>
      <name val="Arial"/>
    </font>
    <font>
      <i/>
      <sz val="10"/>
      <color indexed="12"/>
      <name val="Arial"/>
      <family val="2"/>
    </font>
    <font>
      <u/>
      <sz val="10"/>
      <color indexed="12"/>
      <name val="Arial"/>
    </font>
    <font>
      <b/>
      <sz val="10"/>
      <color indexed="10"/>
      <name val="Arial"/>
      <family val="2"/>
    </font>
    <font>
      <b/>
      <sz val="9"/>
      <color indexed="10"/>
      <name val="Arial"/>
      <family val="2"/>
    </font>
    <font>
      <b/>
      <i/>
      <sz val="10"/>
      <color rgb="FF002060"/>
      <name val="Arial"/>
      <family val="2"/>
    </font>
    <font>
      <b/>
      <sz val="10"/>
      <color rgb="FF002060"/>
      <name val="Arial"/>
      <family val="2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8" fillId="0" borderId="0" applyNumberFormat="0" applyFill="0" applyBorder="0" applyAlignment="0" applyProtection="0">
      <alignment vertical="top"/>
      <protection locked="0"/>
    </xf>
  </cellStyleXfs>
  <cellXfs count="95">
    <xf numFmtId="0" fontId="0" fillId="0" borderId="0" xfId="0"/>
    <xf numFmtId="0" fontId="1" fillId="0" borderId="0" xfId="0" applyFont="1"/>
    <xf numFmtId="0" fontId="2" fillId="0" borderId="0" xfId="0" applyFont="1"/>
    <xf numFmtId="1" fontId="0" fillId="0" borderId="0" xfId="0" applyNumberFormat="1"/>
    <xf numFmtId="0" fontId="0" fillId="0" borderId="0" xfId="0" applyAlignment="1">
      <alignment horizontal="right"/>
    </xf>
    <xf numFmtId="0" fontId="4" fillId="0" borderId="0" xfId="0" applyFont="1"/>
    <xf numFmtId="0" fontId="5" fillId="0" borderId="0" xfId="0" applyFont="1"/>
    <xf numFmtId="0" fontId="3" fillId="0" borderId="0" xfId="0" applyFont="1"/>
    <xf numFmtId="0" fontId="6" fillId="0" borderId="0" xfId="0" applyFont="1"/>
    <xf numFmtId="1" fontId="6" fillId="0" borderId="0" xfId="0" applyNumberFormat="1" applyFont="1"/>
    <xf numFmtId="1" fontId="1" fillId="0" borderId="1" xfId="0" applyNumberFormat="1" applyFont="1" applyFill="1" applyBorder="1"/>
    <xf numFmtId="1" fontId="1" fillId="0" borderId="0" xfId="0" applyNumberFormat="1" applyFont="1"/>
    <xf numFmtId="0" fontId="9" fillId="0" borderId="0" xfId="0" applyFont="1"/>
    <xf numFmtId="0" fontId="10" fillId="0" borderId="0" xfId="0" applyFont="1"/>
    <xf numFmtId="0" fontId="0" fillId="0" borderId="0" xfId="0" applyBorder="1"/>
    <xf numFmtId="0" fontId="1" fillId="0" borderId="0" xfId="0" applyFont="1" applyBorder="1"/>
    <xf numFmtId="0" fontId="7" fillId="0" borderId="0" xfId="0" applyFont="1" applyBorder="1"/>
    <xf numFmtId="1" fontId="0" fillId="0" borderId="0" xfId="0" applyNumberFormat="1" applyBorder="1"/>
    <xf numFmtId="0" fontId="2" fillId="0" borderId="0" xfId="0" applyFont="1" applyBorder="1"/>
    <xf numFmtId="1" fontId="8" fillId="0" borderId="0" xfId="0" applyNumberFormat="1" applyFont="1" applyBorder="1"/>
    <xf numFmtId="0" fontId="0" fillId="0" borderId="0" xfId="0" applyBorder="1" applyAlignment="1">
      <alignment horizontal="center"/>
    </xf>
    <xf numFmtId="1" fontId="1" fillId="0" borderId="0" xfId="0" applyNumberFormat="1" applyFont="1" applyFill="1" applyBorder="1"/>
    <xf numFmtId="1" fontId="1" fillId="0" borderId="0" xfId="0" applyNumberFormat="1" applyFont="1" applyBorder="1"/>
    <xf numFmtId="0" fontId="0" fillId="0" borderId="0" xfId="0" applyFill="1" applyBorder="1"/>
    <xf numFmtId="1" fontId="0" fillId="0" borderId="0" xfId="0" applyNumberFormat="1" applyFill="1" applyBorder="1"/>
    <xf numFmtId="0" fontId="13" fillId="0" borderId="2" xfId="0" applyFont="1" applyBorder="1"/>
    <xf numFmtId="0" fontId="0" fillId="0" borderId="0" xfId="0" applyAlignment="1">
      <alignment horizontal="center"/>
    </xf>
    <xf numFmtId="9" fontId="0" fillId="0" borderId="0" xfId="0" applyNumberFormat="1" applyBorder="1" applyAlignment="1">
      <alignment horizontal="center"/>
    </xf>
    <xf numFmtId="9" fontId="0" fillId="0" borderId="0" xfId="0" applyNumberFormat="1" applyBorder="1"/>
    <xf numFmtId="14" fontId="0" fillId="0" borderId="0" xfId="0" applyNumberFormat="1" applyBorder="1"/>
    <xf numFmtId="0" fontId="14" fillId="0" borderId="0" xfId="0" applyFont="1" applyBorder="1"/>
    <xf numFmtId="0" fontId="15" fillId="0" borderId="0" xfId="0" applyFont="1" applyBorder="1"/>
    <xf numFmtId="0" fontId="13" fillId="0" borderId="0" xfId="0" applyFont="1" applyBorder="1"/>
    <xf numFmtId="0" fontId="13" fillId="0" borderId="3" xfId="0" applyFont="1" applyBorder="1"/>
    <xf numFmtId="181" fontId="13" fillId="0" borderId="0" xfId="0" applyNumberFormat="1" applyFont="1" applyBorder="1"/>
    <xf numFmtId="180" fontId="11" fillId="0" borderId="4" xfId="0" applyNumberFormat="1" applyFont="1" applyBorder="1"/>
    <xf numFmtId="0" fontId="0" fillId="0" borderId="4" xfId="0" applyBorder="1"/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17" fillId="0" borderId="0" xfId="0" applyFont="1" applyBorder="1"/>
    <xf numFmtId="2" fontId="11" fillId="0" borderId="0" xfId="0" applyNumberFormat="1" applyFont="1" applyBorder="1"/>
    <xf numFmtId="0" fontId="12" fillId="0" borderId="0" xfId="0" applyFont="1" applyBorder="1"/>
    <xf numFmtId="0" fontId="0" fillId="0" borderId="12" xfId="0" applyBorder="1"/>
    <xf numFmtId="0" fontId="11" fillId="0" borderId="13" xfId="0" applyFont="1" applyBorder="1"/>
    <xf numFmtId="0" fontId="0" fillId="0" borderId="14" xfId="0" applyBorder="1"/>
    <xf numFmtId="0" fontId="0" fillId="0" borderId="15" xfId="0" applyBorder="1"/>
    <xf numFmtId="0" fontId="1" fillId="0" borderId="4" xfId="0" applyFont="1" applyBorder="1"/>
    <xf numFmtId="2" fontId="0" fillId="0" borderId="4" xfId="0" applyNumberFormat="1" applyBorder="1"/>
    <xf numFmtId="0" fontId="18" fillId="0" borderId="0" xfId="1" applyFont="1" applyAlignment="1" applyProtection="1"/>
    <xf numFmtId="0" fontId="0" fillId="0" borderId="16" xfId="0" applyBorder="1"/>
    <xf numFmtId="0" fontId="0" fillId="0" borderId="17" xfId="0" applyBorder="1"/>
    <xf numFmtId="0" fontId="2" fillId="0" borderId="4" xfId="0" applyFont="1" applyBorder="1"/>
    <xf numFmtId="1" fontId="0" fillId="0" borderId="4" xfId="0" applyNumberFormat="1" applyBorder="1"/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16" fontId="0" fillId="0" borderId="21" xfId="0" applyNumberFormat="1" applyBorder="1" applyAlignment="1">
      <alignment horizontal="right"/>
    </xf>
    <xf numFmtId="0" fontId="0" fillId="0" borderId="5" xfId="0" applyBorder="1"/>
    <xf numFmtId="0" fontId="0" fillId="0" borderId="6" xfId="0" applyBorder="1"/>
    <xf numFmtId="0" fontId="1" fillId="0" borderId="6" xfId="0" applyFont="1" applyBorder="1"/>
    <xf numFmtId="2" fontId="16" fillId="0" borderId="6" xfId="0" applyNumberFormat="1" applyFont="1" applyBorder="1"/>
    <xf numFmtId="0" fontId="0" fillId="0" borderId="7" xfId="0" applyBorder="1"/>
    <xf numFmtId="0" fontId="0" fillId="0" borderId="24" xfId="0" applyBorder="1"/>
    <xf numFmtId="2" fontId="0" fillId="0" borderId="0" xfId="0" applyNumberFormat="1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0" fillId="0" borderId="2" xfId="0" applyBorder="1"/>
    <xf numFmtId="0" fontId="2" fillId="0" borderId="2" xfId="0" applyFont="1" applyBorder="1"/>
    <xf numFmtId="0" fontId="0" fillId="0" borderId="8" xfId="0" applyBorder="1"/>
    <xf numFmtId="1" fontId="19" fillId="0" borderId="26" xfId="0" applyNumberFormat="1" applyFont="1" applyBorder="1"/>
    <xf numFmtId="0" fontId="20" fillId="0" borderId="6" xfId="0" applyFont="1" applyBorder="1"/>
    <xf numFmtId="0" fontId="21" fillId="0" borderId="14" xfId="0" applyFont="1" applyBorder="1"/>
    <xf numFmtId="0" fontId="22" fillId="0" borderId="19" xfId="0" applyFont="1" applyBorder="1"/>
    <xf numFmtId="0" fontId="21" fillId="0" borderId="35" xfId="0" applyFont="1" applyBorder="1"/>
    <xf numFmtId="0" fontId="13" fillId="0" borderId="0" xfId="0" applyFont="1" applyAlignment="1">
      <alignment horizontal="center"/>
    </xf>
    <xf numFmtId="0" fontId="13" fillId="0" borderId="0" xfId="0" applyFont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7" fillId="0" borderId="29" xfId="0" applyFont="1" applyBorder="1" applyAlignment="1">
      <alignment horizontal="left"/>
    </xf>
    <xf numFmtId="0" fontId="7" fillId="0" borderId="30" xfId="0" applyFont="1" applyBorder="1" applyAlignment="1">
      <alignment horizontal="left"/>
    </xf>
    <xf numFmtId="0" fontId="7" fillId="0" borderId="31" xfId="0" applyFont="1" applyBorder="1" applyAlignment="1">
      <alignment horizontal="left"/>
    </xf>
    <xf numFmtId="0" fontId="7" fillId="0" borderId="32" xfId="0" applyFont="1" applyBorder="1" applyAlignment="1">
      <alignment horizontal="left"/>
    </xf>
    <xf numFmtId="0" fontId="7" fillId="0" borderId="33" xfId="0" applyFont="1" applyBorder="1" applyAlignment="1">
      <alignment horizontal="left"/>
    </xf>
    <xf numFmtId="0" fontId="7" fillId="0" borderId="34" xfId="0" applyFont="1" applyBorder="1" applyAlignment="1">
      <alignment horizontal="left"/>
    </xf>
    <xf numFmtId="0" fontId="3" fillId="0" borderId="13" xfId="0" applyFont="1" applyBorder="1"/>
    <xf numFmtId="180" fontId="3" fillId="0" borderId="4" xfId="0" applyNumberFormat="1" applyFont="1" applyBorder="1"/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Drawn@%2068.8%2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X140"/>
  <sheetViews>
    <sheetView tabSelected="1" topLeftCell="A4" workbookViewId="0">
      <selection activeCell="L5" sqref="L5"/>
    </sheetView>
  </sheetViews>
  <sheetFormatPr defaultRowHeight="12.75"/>
  <cols>
    <col min="5" max="5" width="9.5703125" customWidth="1"/>
    <col min="10" max="10" width="10" customWidth="1"/>
    <col min="11" max="11" width="9.85546875" customWidth="1"/>
  </cols>
  <sheetData>
    <row r="2" spans="2:24" ht="13.5" thickBot="1"/>
    <row r="3" spans="2:24" s="2" customFormat="1">
      <c r="C3" s="37" t="s">
        <v>31</v>
      </c>
      <c r="D3" s="38"/>
      <c r="E3" s="38"/>
      <c r="F3" s="38"/>
      <c r="G3" s="38"/>
      <c r="H3" s="38"/>
      <c r="I3" s="38"/>
      <c r="J3" s="39"/>
    </row>
    <row r="4" spans="2:24" ht="13.5" thickBot="1">
      <c r="C4" s="40" t="s">
        <v>32</v>
      </c>
      <c r="D4" s="41"/>
      <c r="E4" s="41"/>
      <c r="F4" s="41"/>
      <c r="G4" s="41"/>
      <c r="H4" s="41"/>
      <c r="I4" s="41"/>
      <c r="J4" s="42"/>
    </row>
    <row r="5" spans="2:24" ht="13.5" thickBot="1">
      <c r="E5" s="1"/>
    </row>
    <row r="6" spans="2:24" ht="15">
      <c r="C6" s="65" t="s">
        <v>5</v>
      </c>
      <c r="D6" s="66" t="s">
        <v>43</v>
      </c>
      <c r="E6" s="67"/>
      <c r="F6" s="68" t="s">
        <v>30</v>
      </c>
      <c r="G6" s="66" t="s">
        <v>28</v>
      </c>
      <c r="H6" s="66"/>
      <c r="I6" s="66"/>
      <c r="J6" s="69"/>
      <c r="P6" s="84"/>
      <c r="Q6" s="84"/>
      <c r="R6" s="84"/>
      <c r="T6" s="84"/>
      <c r="U6" s="84"/>
      <c r="V6" s="84"/>
      <c r="X6" s="25"/>
    </row>
    <row r="7" spans="2:24" ht="15">
      <c r="C7" s="70"/>
      <c r="D7" s="14"/>
      <c r="E7" s="15"/>
      <c r="F7" s="71"/>
      <c r="G7" s="14"/>
      <c r="H7" s="14"/>
      <c r="I7" s="14"/>
      <c r="J7" s="63"/>
      <c r="N7" s="14"/>
      <c r="O7" s="14"/>
      <c r="P7" s="14"/>
      <c r="Q7" s="20"/>
      <c r="R7" s="14"/>
      <c r="T7" s="14"/>
      <c r="U7" s="14"/>
      <c r="V7" s="14"/>
      <c r="W7" s="14"/>
      <c r="X7" s="33"/>
    </row>
    <row r="8" spans="2:24" ht="15">
      <c r="B8" s="7"/>
      <c r="C8" s="72" t="s">
        <v>33</v>
      </c>
      <c r="D8" s="49"/>
      <c r="E8" s="81">
        <v>10775</v>
      </c>
      <c r="F8" s="49" t="s">
        <v>9</v>
      </c>
      <c r="G8" s="49" t="s">
        <v>29</v>
      </c>
      <c r="H8" s="49"/>
      <c r="I8" s="50"/>
      <c r="J8" s="63"/>
      <c r="N8" s="14"/>
      <c r="O8" s="29"/>
      <c r="P8" s="14"/>
      <c r="Q8" s="20"/>
      <c r="R8" s="30"/>
      <c r="T8" s="14"/>
      <c r="U8" s="14"/>
      <c r="V8" s="30"/>
      <c r="W8" s="14"/>
      <c r="X8" s="26"/>
    </row>
    <row r="9" spans="2:24" ht="15">
      <c r="B9" s="7"/>
      <c r="C9" s="70"/>
      <c r="D9" s="14"/>
      <c r="E9" s="44"/>
      <c r="F9" s="14"/>
      <c r="G9" s="48" t="s">
        <v>34</v>
      </c>
      <c r="H9" s="14"/>
      <c r="I9" s="93" t="s">
        <v>36</v>
      </c>
      <c r="J9" s="63"/>
      <c r="N9" s="14"/>
      <c r="O9" s="29"/>
      <c r="P9" s="14"/>
      <c r="Q9" s="20"/>
      <c r="R9" s="30"/>
      <c r="T9" s="14"/>
      <c r="U9" s="14"/>
      <c r="V9" s="30"/>
      <c r="W9" s="14"/>
      <c r="X9" s="26"/>
    </row>
    <row r="10" spans="2:24">
      <c r="C10" s="70"/>
      <c r="D10" s="14"/>
      <c r="E10" s="15"/>
      <c r="F10" s="45"/>
      <c r="G10" s="35" t="s">
        <v>35</v>
      </c>
      <c r="H10" s="46"/>
      <c r="I10" s="94" t="s">
        <v>37</v>
      </c>
      <c r="J10" s="63"/>
      <c r="N10" s="14"/>
      <c r="O10" s="14"/>
      <c r="P10" s="14"/>
      <c r="Q10" s="20"/>
      <c r="R10" s="14"/>
      <c r="T10" s="14"/>
      <c r="U10" s="14"/>
      <c r="V10" s="14"/>
      <c r="W10" s="14"/>
    </row>
    <row r="11" spans="2:24">
      <c r="C11" s="61" t="s">
        <v>23</v>
      </c>
      <c r="D11" s="36"/>
      <c r="E11" s="51"/>
      <c r="F11" s="52"/>
      <c r="G11" s="36">
        <f>CEILING(E8*1.688*1.3,10)</f>
        <v>23650</v>
      </c>
      <c r="H11" s="47"/>
      <c r="I11" s="36">
        <f>CEILING(E8*1.782*1.3,10)</f>
        <v>24970</v>
      </c>
      <c r="J11" s="63"/>
      <c r="N11" s="14"/>
      <c r="O11" s="14"/>
      <c r="P11" s="14"/>
      <c r="Q11" s="27"/>
      <c r="R11" s="14"/>
      <c r="T11" s="14"/>
      <c r="U11" s="28"/>
      <c r="V11" s="14"/>
      <c r="W11" s="14"/>
    </row>
    <row r="12" spans="2:24" ht="15">
      <c r="C12" s="61"/>
      <c r="D12" s="36"/>
      <c r="E12" s="51"/>
      <c r="F12" s="52"/>
      <c r="G12" s="43"/>
      <c r="H12" s="36"/>
      <c r="I12" s="43"/>
      <c r="J12" s="63"/>
      <c r="N12" s="14"/>
      <c r="O12" s="14"/>
      <c r="P12" s="14"/>
      <c r="Q12" s="20"/>
      <c r="R12" s="31"/>
      <c r="T12" s="14"/>
      <c r="U12" s="14"/>
      <c r="V12" s="31"/>
      <c r="W12" s="14"/>
    </row>
    <row r="13" spans="2:24" ht="15">
      <c r="C13" s="61" t="s">
        <v>22</v>
      </c>
      <c r="D13" s="36"/>
      <c r="E13" s="51">
        <v>2007</v>
      </c>
      <c r="F13" s="52"/>
      <c r="G13" s="36">
        <f>CEILING(G11*1.03,10)</f>
        <v>24360</v>
      </c>
      <c r="H13" s="36"/>
      <c r="I13" s="36">
        <f>CEILING(I11*1.03,10)</f>
        <v>25720</v>
      </c>
      <c r="J13" s="63"/>
      <c r="N13" s="14"/>
      <c r="O13" s="14"/>
      <c r="P13" s="32"/>
      <c r="Q13" s="20"/>
      <c r="R13" s="14"/>
      <c r="T13" s="32"/>
      <c r="U13" s="14"/>
      <c r="V13" s="34"/>
      <c r="W13" s="14"/>
      <c r="X13" s="14"/>
    </row>
    <row r="14" spans="2:24" ht="15">
      <c r="C14" s="61" t="s">
        <v>22</v>
      </c>
      <c r="D14" s="36"/>
      <c r="E14" s="51">
        <v>2008</v>
      </c>
      <c r="F14" s="52"/>
      <c r="G14" s="36">
        <f t="shared" ref="G14:G19" si="0">CEILING(G13*1.03,10)</f>
        <v>25100</v>
      </c>
      <c r="H14" s="36"/>
      <c r="I14" s="36">
        <f t="shared" ref="I14:I19" si="1">CEILING(I13*1.03,10)</f>
        <v>26500</v>
      </c>
      <c r="J14" s="63"/>
      <c r="N14" s="85"/>
      <c r="O14" s="85"/>
      <c r="P14" s="85"/>
      <c r="Q14" s="85"/>
      <c r="R14" s="85"/>
      <c r="T14" s="86"/>
      <c r="U14" s="86"/>
      <c r="V14" s="86"/>
      <c r="W14" s="86"/>
      <c r="X14" s="86"/>
    </row>
    <row r="15" spans="2:24">
      <c r="C15" s="61" t="s">
        <v>22</v>
      </c>
      <c r="D15" s="36"/>
      <c r="E15" s="51">
        <v>2009</v>
      </c>
      <c r="F15" s="52"/>
      <c r="G15" s="36">
        <f t="shared" si="0"/>
        <v>25860</v>
      </c>
      <c r="H15" s="36"/>
      <c r="I15" s="36">
        <f t="shared" si="1"/>
        <v>27300</v>
      </c>
      <c r="J15" s="63"/>
    </row>
    <row r="16" spans="2:24">
      <c r="C16" s="61" t="s">
        <v>22</v>
      </c>
      <c r="D16" s="36"/>
      <c r="E16" s="51">
        <v>2010</v>
      </c>
      <c r="F16" s="52"/>
      <c r="G16" s="36">
        <f>CEILING(G15*1.03,10)</f>
        <v>26640</v>
      </c>
      <c r="H16" s="36"/>
      <c r="I16" s="36">
        <f t="shared" si="1"/>
        <v>28120</v>
      </c>
      <c r="J16" s="63"/>
    </row>
    <row r="17" spans="2:10">
      <c r="C17" s="61" t="str">
        <f>C16</f>
        <v>Pay on increment</v>
      </c>
      <c r="D17" s="36"/>
      <c r="E17" s="51">
        <v>2011</v>
      </c>
      <c r="F17" s="52"/>
      <c r="G17" s="36">
        <f t="shared" si="0"/>
        <v>27440</v>
      </c>
      <c r="H17" s="36"/>
      <c r="I17" s="36">
        <f t="shared" si="1"/>
        <v>28970</v>
      </c>
      <c r="J17" s="63"/>
    </row>
    <row r="18" spans="2:10">
      <c r="C18" s="61" t="s">
        <v>22</v>
      </c>
      <c r="D18" s="36"/>
      <c r="E18" s="51">
        <v>2012</v>
      </c>
      <c r="F18" s="52"/>
      <c r="G18" s="36">
        <f t="shared" si="0"/>
        <v>28270</v>
      </c>
      <c r="H18" s="36"/>
      <c r="I18" s="36">
        <f t="shared" si="1"/>
        <v>29840</v>
      </c>
      <c r="J18" s="63"/>
    </row>
    <row r="19" spans="2:10">
      <c r="C19" s="61" t="s">
        <v>22</v>
      </c>
      <c r="D19" s="36"/>
      <c r="E19" s="51">
        <v>2013</v>
      </c>
      <c r="F19" s="52"/>
      <c r="G19" s="36">
        <f t="shared" si="0"/>
        <v>29120</v>
      </c>
      <c r="H19" s="36"/>
      <c r="I19" s="36">
        <f t="shared" si="1"/>
        <v>30740</v>
      </c>
      <c r="J19" s="63"/>
    </row>
    <row r="20" spans="2:10" ht="13.5" thickBot="1">
      <c r="C20" s="70"/>
      <c r="D20" s="14"/>
      <c r="E20" s="15"/>
      <c r="F20" s="71"/>
      <c r="G20" s="14"/>
      <c r="H20" s="14"/>
      <c r="I20" s="14"/>
      <c r="J20" s="63"/>
    </row>
    <row r="21" spans="2:10">
      <c r="C21" s="87" t="s">
        <v>45</v>
      </c>
      <c r="D21" s="88"/>
      <c r="E21" s="88"/>
      <c r="F21" s="88"/>
      <c r="G21" s="89"/>
      <c r="H21" s="82">
        <v>26640</v>
      </c>
      <c r="I21" s="54"/>
      <c r="J21" s="73"/>
    </row>
    <row r="22" spans="2:10" ht="13.5" thickBot="1">
      <c r="C22" s="90" t="s">
        <v>46</v>
      </c>
      <c r="D22" s="91"/>
      <c r="E22" s="91"/>
      <c r="F22" s="91"/>
      <c r="G22" s="92"/>
      <c r="H22" s="83">
        <v>28120</v>
      </c>
      <c r="I22" s="55"/>
      <c r="J22" s="74"/>
    </row>
    <row r="23" spans="2:10">
      <c r="D23" s="2"/>
    </row>
    <row r="24" spans="2:10">
      <c r="F24" s="53" t="s">
        <v>38</v>
      </c>
      <c r="H24" s="5" t="s">
        <v>39</v>
      </c>
    </row>
    <row r="25" spans="2:10">
      <c r="D25" s="6" t="s">
        <v>0</v>
      </c>
      <c r="F25" s="2">
        <f>H21</f>
        <v>26640</v>
      </c>
      <c r="H25" s="2">
        <f>H22</f>
        <v>28120</v>
      </c>
    </row>
    <row r="26" spans="2:10">
      <c r="B26" s="12"/>
      <c r="C26" s="12"/>
      <c r="D26" s="12"/>
      <c r="E26" s="12"/>
      <c r="F26" s="12"/>
    </row>
    <row r="27" spans="2:10">
      <c r="D27" s="8" t="s">
        <v>40</v>
      </c>
      <c r="E27" s="12"/>
      <c r="F27" s="3">
        <f>CEILING(H21*0.5,1)</f>
        <v>13320</v>
      </c>
      <c r="G27" s="12"/>
      <c r="H27">
        <f>H25/2</f>
        <v>14060</v>
      </c>
      <c r="I27" s="12"/>
    </row>
    <row r="28" spans="2:10">
      <c r="J28" s="3"/>
    </row>
    <row r="29" spans="2:10" ht="14.25" customHeight="1">
      <c r="D29" t="s">
        <v>41</v>
      </c>
      <c r="F29" s="9">
        <f>F27-F31</f>
        <v>5328</v>
      </c>
    </row>
    <row r="30" spans="2:10">
      <c r="H30" s="3"/>
    </row>
    <row r="31" spans="2:10">
      <c r="D31" t="s">
        <v>42</v>
      </c>
      <c r="F31" s="3">
        <f>CEILING(F27*0.6,1)</f>
        <v>7992</v>
      </c>
      <c r="G31" s="8"/>
      <c r="H31" s="3">
        <f>H27-F29</f>
        <v>8732</v>
      </c>
      <c r="I31" s="13"/>
    </row>
    <row r="33" spans="1:10">
      <c r="D33" t="s">
        <v>4</v>
      </c>
      <c r="F33" s="3">
        <f>F31</f>
        <v>7992</v>
      </c>
    </row>
    <row r="34" spans="1:10" ht="13.5" thickBot="1">
      <c r="B34" s="26"/>
    </row>
    <row r="35" spans="1:10">
      <c r="A35" s="58">
        <v>1</v>
      </c>
      <c r="B35" s="59">
        <v>2</v>
      </c>
      <c r="C35" s="59">
        <v>3</v>
      </c>
      <c r="D35" s="59">
        <v>4</v>
      </c>
      <c r="E35" s="59">
        <v>5</v>
      </c>
      <c r="F35" s="59">
        <v>6</v>
      </c>
      <c r="G35" s="59">
        <v>7</v>
      </c>
      <c r="H35" s="59">
        <v>8</v>
      </c>
      <c r="I35" s="60"/>
    </row>
    <row r="36" spans="1:10">
      <c r="A36" s="61"/>
      <c r="B36" s="36" t="s">
        <v>19</v>
      </c>
      <c r="C36" s="36" t="s">
        <v>18</v>
      </c>
      <c r="D36" s="51" t="s">
        <v>3</v>
      </c>
      <c r="E36" s="51" t="s">
        <v>20</v>
      </c>
      <c r="F36" s="36" t="s">
        <v>21</v>
      </c>
      <c r="G36" s="36" t="s">
        <v>1</v>
      </c>
      <c r="H36" s="56" t="s">
        <v>2</v>
      </c>
      <c r="I36" s="62"/>
    </row>
    <row r="37" spans="1:10">
      <c r="A37" s="61"/>
      <c r="B37" s="57"/>
      <c r="C37" s="36"/>
      <c r="D37" s="57"/>
      <c r="E37" s="57"/>
      <c r="F37" s="36"/>
      <c r="G37" s="57"/>
      <c r="H37" s="57"/>
      <c r="I37" s="63"/>
      <c r="J37" s="3"/>
    </row>
    <row r="38" spans="1:10">
      <c r="A38" s="64" t="s">
        <v>24</v>
      </c>
      <c r="B38" s="57">
        <f>(H27-F29)/30*21</f>
        <v>6112.4</v>
      </c>
      <c r="C38" s="57">
        <f>CEILING(H27*0.749,1)/30*21</f>
        <v>7371.7000000000007</v>
      </c>
      <c r="D38" s="57">
        <f t="shared" ref="D38:D75" si="2">B38+C38</f>
        <v>13484.1</v>
      </c>
      <c r="E38" s="57">
        <f>F33/30*21</f>
        <v>5594.4</v>
      </c>
      <c r="F38" s="57">
        <f>CEILING(F27*0.749,1)/30*21</f>
        <v>6983.9</v>
      </c>
      <c r="G38" s="57">
        <f t="shared" ref="G38:G75" si="3">E38+F38</f>
        <v>12578.3</v>
      </c>
      <c r="H38" s="57">
        <f t="shared" ref="H38:H55" si="4">D38-G38</f>
        <v>905.80000000000109</v>
      </c>
      <c r="I38" s="63"/>
    </row>
    <row r="39" spans="1:10">
      <c r="A39" s="64" t="s">
        <v>11</v>
      </c>
      <c r="B39" s="57">
        <f>H27-F29</f>
        <v>8732</v>
      </c>
      <c r="C39" s="36">
        <f>CEILING(H27*0.789,1)</f>
        <v>11094</v>
      </c>
      <c r="D39" s="57">
        <f t="shared" si="2"/>
        <v>19826</v>
      </c>
      <c r="E39" s="57">
        <f>F33</f>
        <v>7992</v>
      </c>
      <c r="F39" s="36">
        <f>CEILING(F27*0.789,1)</f>
        <v>10510</v>
      </c>
      <c r="G39" s="57">
        <f t="shared" si="3"/>
        <v>18502</v>
      </c>
      <c r="H39" s="57">
        <f t="shared" si="4"/>
        <v>1324</v>
      </c>
      <c r="I39" s="63"/>
    </row>
    <row r="40" spans="1:10">
      <c r="A40" s="64" t="s">
        <v>12</v>
      </c>
      <c r="B40" s="57">
        <f>H27-F29</f>
        <v>8732</v>
      </c>
      <c r="C40" s="36">
        <f>CEILING(H27*0.789,1)</f>
        <v>11094</v>
      </c>
      <c r="D40" s="57">
        <f t="shared" si="2"/>
        <v>19826</v>
      </c>
      <c r="E40" s="57">
        <f>F33</f>
        <v>7992</v>
      </c>
      <c r="F40" s="36">
        <f>CEILING(F27*0.789,1)</f>
        <v>10510</v>
      </c>
      <c r="G40" s="57">
        <f t="shared" si="3"/>
        <v>18502</v>
      </c>
      <c r="H40" s="57">
        <f t="shared" si="4"/>
        <v>1324</v>
      </c>
      <c r="I40" s="63"/>
      <c r="J40" s="3"/>
    </row>
    <row r="41" spans="1:10">
      <c r="A41" s="64" t="s">
        <v>13</v>
      </c>
      <c r="B41" s="57">
        <f>H27-F29</f>
        <v>8732</v>
      </c>
      <c r="C41" s="36">
        <f>CEILING(H27*0.789,1)</f>
        <v>11094</v>
      </c>
      <c r="D41" s="57">
        <f t="shared" si="2"/>
        <v>19826</v>
      </c>
      <c r="E41" s="57">
        <f>F33</f>
        <v>7992</v>
      </c>
      <c r="F41" s="36">
        <f>CEILING(F27*0.789,1)</f>
        <v>10510</v>
      </c>
      <c r="G41" s="57">
        <f t="shared" si="3"/>
        <v>18502</v>
      </c>
      <c r="H41" s="57">
        <f t="shared" si="4"/>
        <v>1324</v>
      </c>
      <c r="I41" s="63"/>
      <c r="J41" s="3"/>
    </row>
    <row r="42" spans="1:10">
      <c r="A42" s="64" t="s">
        <v>14</v>
      </c>
      <c r="B42" s="57">
        <f>H27-F29</f>
        <v>8732</v>
      </c>
      <c r="C42" s="36">
        <f>CEILING(H27*0.855,1)</f>
        <v>12022</v>
      </c>
      <c r="D42" s="57">
        <f t="shared" si="2"/>
        <v>20754</v>
      </c>
      <c r="E42" s="57">
        <f>F33</f>
        <v>7992</v>
      </c>
      <c r="F42" s="36">
        <f>CEILING(F27*0.855,1)</f>
        <v>11389</v>
      </c>
      <c r="G42" s="57">
        <f t="shared" si="3"/>
        <v>19381</v>
      </c>
      <c r="H42" s="57">
        <f t="shared" si="4"/>
        <v>1373</v>
      </c>
      <c r="I42" s="63"/>
      <c r="J42" s="3"/>
    </row>
    <row r="43" spans="1:10">
      <c r="A43" s="64" t="s">
        <v>15</v>
      </c>
      <c r="B43" s="57">
        <f>H27-F29</f>
        <v>8732</v>
      </c>
      <c r="C43" s="36">
        <f>CEILING(H27*0.855,1)</f>
        <v>12022</v>
      </c>
      <c r="D43" s="57">
        <f t="shared" si="2"/>
        <v>20754</v>
      </c>
      <c r="E43" s="57">
        <f>F33</f>
        <v>7992</v>
      </c>
      <c r="F43" s="36">
        <f>CEILING(F27*0.855,1)</f>
        <v>11389</v>
      </c>
      <c r="G43" s="57">
        <f t="shared" si="3"/>
        <v>19381</v>
      </c>
      <c r="H43" s="57">
        <f t="shared" si="4"/>
        <v>1373</v>
      </c>
      <c r="I43" s="63"/>
      <c r="J43" s="3"/>
    </row>
    <row r="44" spans="1:10">
      <c r="A44" s="64" t="s">
        <v>16</v>
      </c>
      <c r="B44" s="57">
        <f>H27-F29</f>
        <v>8732</v>
      </c>
      <c r="C44" s="36">
        <f>CEILING(H27*0.855,1)</f>
        <v>12022</v>
      </c>
      <c r="D44" s="57">
        <f t="shared" si="2"/>
        <v>20754</v>
      </c>
      <c r="E44" s="57">
        <f>F33</f>
        <v>7992</v>
      </c>
      <c r="F44" s="36">
        <f>CEILING(F27*0.855,1)</f>
        <v>11389</v>
      </c>
      <c r="G44" s="57">
        <f t="shared" si="3"/>
        <v>19381</v>
      </c>
      <c r="H44" s="57">
        <f t="shared" si="4"/>
        <v>1373</v>
      </c>
      <c r="I44" s="63"/>
      <c r="J44" s="3"/>
    </row>
    <row r="45" spans="1:10">
      <c r="A45" s="64" t="s">
        <v>25</v>
      </c>
      <c r="B45" s="57">
        <f>H27-F29</f>
        <v>8732</v>
      </c>
      <c r="C45" s="36">
        <f>CEILING(H27*0.905,1)</f>
        <v>12725</v>
      </c>
      <c r="D45" s="57">
        <f t="shared" si="2"/>
        <v>21457</v>
      </c>
      <c r="E45" s="57">
        <f>F33</f>
        <v>7992</v>
      </c>
      <c r="F45" s="36">
        <f>CEILING(F27*0.905,1)</f>
        <v>12055</v>
      </c>
      <c r="G45" s="57">
        <f t="shared" si="3"/>
        <v>20047</v>
      </c>
      <c r="H45" s="57">
        <f t="shared" si="4"/>
        <v>1410</v>
      </c>
      <c r="I45" s="63"/>
      <c r="J45" s="3"/>
    </row>
    <row r="46" spans="1:10">
      <c r="A46" s="64" t="s">
        <v>17</v>
      </c>
      <c r="B46" s="57">
        <f>H27-F29</f>
        <v>8732</v>
      </c>
      <c r="C46" s="36">
        <f>CEILING(H27*0.905,1)</f>
        <v>12725</v>
      </c>
      <c r="D46" s="57">
        <f t="shared" si="2"/>
        <v>21457</v>
      </c>
      <c r="E46" s="57">
        <f>F33</f>
        <v>7992</v>
      </c>
      <c r="F46" s="36">
        <f>CEILING(F27*0.905,1)</f>
        <v>12055</v>
      </c>
      <c r="G46" s="57">
        <f t="shared" si="3"/>
        <v>20047</v>
      </c>
      <c r="H46" s="57">
        <f t="shared" si="4"/>
        <v>1410</v>
      </c>
      <c r="I46" s="63"/>
      <c r="J46" s="3"/>
    </row>
    <row r="47" spans="1:10">
      <c r="A47" s="64" t="s">
        <v>6</v>
      </c>
      <c r="B47" s="57">
        <f>H27-F29</f>
        <v>8732</v>
      </c>
      <c r="C47" s="36">
        <f>CEILING(H27*0.905,1)</f>
        <v>12725</v>
      </c>
      <c r="D47" s="57">
        <f t="shared" si="2"/>
        <v>21457</v>
      </c>
      <c r="E47" s="57">
        <f>F33</f>
        <v>7992</v>
      </c>
      <c r="F47" s="36">
        <f>CEILING(F27*0.905,1)</f>
        <v>12055</v>
      </c>
      <c r="G47" s="57">
        <f t="shared" si="3"/>
        <v>20047</v>
      </c>
      <c r="H47" s="57">
        <f t="shared" si="4"/>
        <v>1410</v>
      </c>
      <c r="I47" s="63"/>
      <c r="J47" s="3"/>
    </row>
    <row r="48" spans="1:10">
      <c r="A48" s="64" t="s">
        <v>7</v>
      </c>
      <c r="B48" s="57">
        <f>H27-F29</f>
        <v>8732</v>
      </c>
      <c r="C48" s="36">
        <f>CEILING(H27*0.884,1)</f>
        <v>12430</v>
      </c>
      <c r="D48" s="57">
        <f t="shared" si="2"/>
        <v>21162</v>
      </c>
      <c r="E48" s="57">
        <f>F33</f>
        <v>7992</v>
      </c>
      <c r="F48" s="36">
        <f>CEILING(F27*0.884,1)</f>
        <v>11775</v>
      </c>
      <c r="G48" s="57">
        <f t="shared" si="3"/>
        <v>19767</v>
      </c>
      <c r="H48" s="57">
        <f t="shared" si="4"/>
        <v>1395</v>
      </c>
      <c r="I48" s="63"/>
      <c r="J48" s="3"/>
    </row>
    <row r="49" spans="1:10">
      <c r="A49" s="64" t="s">
        <v>8</v>
      </c>
      <c r="B49" s="57">
        <f>H27-F29</f>
        <v>8732</v>
      </c>
      <c r="C49" s="36">
        <f>CEILING(H27*0.884,1)</f>
        <v>12430</v>
      </c>
      <c r="D49" s="57">
        <f t="shared" si="2"/>
        <v>21162</v>
      </c>
      <c r="E49" s="57">
        <f>F33</f>
        <v>7992</v>
      </c>
      <c r="F49" s="36">
        <f>CEILING(F27*0.884,1)</f>
        <v>11775</v>
      </c>
      <c r="G49" s="57">
        <f t="shared" si="3"/>
        <v>19767</v>
      </c>
      <c r="H49" s="57">
        <f t="shared" si="4"/>
        <v>1395</v>
      </c>
      <c r="I49" s="63"/>
      <c r="J49" s="3"/>
    </row>
    <row r="50" spans="1:10">
      <c r="A50" s="64" t="s">
        <v>10</v>
      </c>
      <c r="B50" s="57">
        <f>H27-F29</f>
        <v>8732</v>
      </c>
      <c r="C50" s="36">
        <f>CEILING(H27*0.884,1)</f>
        <v>12430</v>
      </c>
      <c r="D50" s="57">
        <f t="shared" si="2"/>
        <v>21162</v>
      </c>
      <c r="E50" s="57">
        <f>F33</f>
        <v>7992</v>
      </c>
      <c r="F50" s="36">
        <f>CEILING(F27*0.884,1)</f>
        <v>11775</v>
      </c>
      <c r="G50" s="57">
        <f t="shared" si="3"/>
        <v>19767</v>
      </c>
      <c r="H50" s="57">
        <f t="shared" si="4"/>
        <v>1395</v>
      </c>
      <c r="I50" s="63"/>
      <c r="J50" s="3"/>
    </row>
    <row r="51" spans="1:10">
      <c r="A51" s="64" t="s">
        <v>11</v>
      </c>
      <c r="B51" s="57">
        <f>H27-F29</f>
        <v>8732</v>
      </c>
      <c r="C51" s="36">
        <f>CEILING(H27*0.913,1)</f>
        <v>12837</v>
      </c>
      <c r="D51" s="57">
        <f t="shared" si="2"/>
        <v>21569</v>
      </c>
      <c r="E51" s="57">
        <f>F33</f>
        <v>7992</v>
      </c>
      <c r="F51" s="36">
        <f>CEILING(F27*0.913,1)</f>
        <v>12162</v>
      </c>
      <c r="G51" s="57">
        <f t="shared" si="3"/>
        <v>20154</v>
      </c>
      <c r="H51" s="57">
        <f t="shared" si="4"/>
        <v>1415</v>
      </c>
      <c r="I51" s="63"/>
      <c r="J51" s="3"/>
    </row>
    <row r="52" spans="1:10">
      <c r="A52" s="64" t="s">
        <v>12</v>
      </c>
      <c r="B52" s="57">
        <f>H27-F29</f>
        <v>8732</v>
      </c>
      <c r="C52" s="36">
        <f>CEILING(H27*0.913,1)</f>
        <v>12837</v>
      </c>
      <c r="D52" s="57">
        <f t="shared" si="2"/>
        <v>21569</v>
      </c>
      <c r="E52" s="57">
        <f>F33</f>
        <v>7992</v>
      </c>
      <c r="F52" s="36">
        <f>CEILING(F27*0.913,1)</f>
        <v>12162</v>
      </c>
      <c r="G52" s="57">
        <f t="shared" si="3"/>
        <v>20154</v>
      </c>
      <c r="H52" s="57">
        <f t="shared" si="4"/>
        <v>1415</v>
      </c>
      <c r="I52" s="63"/>
      <c r="J52" s="3"/>
    </row>
    <row r="53" spans="1:10">
      <c r="A53" s="64" t="s">
        <v>13</v>
      </c>
      <c r="B53" s="57">
        <f>H27-F29</f>
        <v>8732</v>
      </c>
      <c r="C53" s="36">
        <f>CEILING(H27*0.913,1)</f>
        <v>12837</v>
      </c>
      <c r="D53" s="57">
        <f t="shared" si="2"/>
        <v>21569</v>
      </c>
      <c r="E53" s="57">
        <f>F33</f>
        <v>7992</v>
      </c>
      <c r="F53" s="36">
        <f>CEILING(F27*0.913,1)</f>
        <v>12162</v>
      </c>
      <c r="G53" s="57">
        <f t="shared" si="3"/>
        <v>20154</v>
      </c>
      <c r="H53" s="57">
        <f t="shared" si="4"/>
        <v>1415</v>
      </c>
      <c r="I53" s="63"/>
      <c r="J53" s="3"/>
    </row>
    <row r="54" spans="1:10">
      <c r="A54" s="64" t="s">
        <v>14</v>
      </c>
      <c r="B54" s="57">
        <f>H27-F29</f>
        <v>8732</v>
      </c>
      <c r="C54" s="36">
        <f>CEILING(H27*0.981,1)</f>
        <v>13793</v>
      </c>
      <c r="D54" s="57">
        <f t="shared" si="2"/>
        <v>22525</v>
      </c>
      <c r="E54" s="57">
        <f>F33</f>
        <v>7992</v>
      </c>
      <c r="F54" s="36">
        <f>CEILING(F27*0.981,1)</f>
        <v>13067</v>
      </c>
      <c r="G54" s="57">
        <f t="shared" si="3"/>
        <v>21059</v>
      </c>
      <c r="H54" s="57">
        <f t="shared" si="4"/>
        <v>1466</v>
      </c>
      <c r="I54" s="63"/>
      <c r="J54" s="3"/>
    </row>
    <row r="55" spans="1:10">
      <c r="A55" s="64" t="s">
        <v>15</v>
      </c>
      <c r="B55" s="57">
        <f>H27-F29</f>
        <v>8732</v>
      </c>
      <c r="C55" s="36">
        <f>CEILING(H27*0.981,1)</f>
        <v>13793</v>
      </c>
      <c r="D55" s="57">
        <f t="shared" si="2"/>
        <v>22525</v>
      </c>
      <c r="E55" s="57">
        <f>F33</f>
        <v>7992</v>
      </c>
      <c r="F55" s="36">
        <f>CEILING(F27*0.981,1)</f>
        <v>13067</v>
      </c>
      <c r="G55" s="57">
        <f t="shared" si="3"/>
        <v>21059</v>
      </c>
      <c r="H55" s="57">
        <f t="shared" si="4"/>
        <v>1466</v>
      </c>
      <c r="I55" s="63"/>
      <c r="J55" s="3"/>
    </row>
    <row r="56" spans="1:10">
      <c r="A56" s="64" t="s">
        <v>16</v>
      </c>
      <c r="B56" s="57">
        <f>H27-F29</f>
        <v>8732</v>
      </c>
      <c r="C56" s="36">
        <f>CEILING(H27*0.981,1)</f>
        <v>13793</v>
      </c>
      <c r="D56" s="57">
        <f t="shared" si="2"/>
        <v>22525</v>
      </c>
      <c r="E56" s="57">
        <f>F33</f>
        <v>7992</v>
      </c>
      <c r="F56" s="36">
        <f>CEILING(F27*0.981,1)</f>
        <v>13067</v>
      </c>
      <c r="G56" s="57">
        <f t="shared" si="3"/>
        <v>21059</v>
      </c>
      <c r="H56" s="57">
        <f t="shared" ref="H56:H75" si="5">D56-G56</f>
        <v>1466</v>
      </c>
      <c r="I56" s="63"/>
      <c r="J56" s="3"/>
    </row>
    <row r="57" spans="1:10">
      <c r="A57" s="64" t="s">
        <v>26</v>
      </c>
      <c r="B57" s="57">
        <f>H27-F29</f>
        <v>8732</v>
      </c>
      <c r="C57" s="36">
        <f>CEILING(H27*1.003,1)</f>
        <v>14103</v>
      </c>
      <c r="D57" s="57">
        <f t="shared" si="2"/>
        <v>22835</v>
      </c>
      <c r="E57" s="57">
        <f>F33</f>
        <v>7992</v>
      </c>
      <c r="F57" s="36">
        <f>CEILING(F27*1.003,1)</f>
        <v>13360</v>
      </c>
      <c r="G57" s="57">
        <f t="shared" si="3"/>
        <v>21352</v>
      </c>
      <c r="H57" s="57">
        <f t="shared" si="5"/>
        <v>1483</v>
      </c>
      <c r="I57" s="63"/>
      <c r="J57" s="3"/>
    </row>
    <row r="58" spans="1:10">
      <c r="A58" s="64" t="s">
        <v>17</v>
      </c>
      <c r="B58" s="57">
        <f>H27-F29</f>
        <v>8732</v>
      </c>
      <c r="C58" s="36">
        <f>CEILING(H27*1.003,1)</f>
        <v>14103</v>
      </c>
      <c r="D58" s="57">
        <f t="shared" si="2"/>
        <v>22835</v>
      </c>
      <c r="E58" s="57">
        <f>F33</f>
        <v>7992</v>
      </c>
      <c r="F58" s="36">
        <f>CEILING(F27*1.003,1)</f>
        <v>13360</v>
      </c>
      <c r="G58" s="57">
        <f t="shared" si="3"/>
        <v>21352</v>
      </c>
      <c r="H58" s="57">
        <f t="shared" si="5"/>
        <v>1483</v>
      </c>
      <c r="I58" s="63"/>
      <c r="J58" s="3"/>
    </row>
    <row r="59" spans="1:10">
      <c r="A59" s="64" t="s">
        <v>6</v>
      </c>
      <c r="B59" s="57">
        <f>H27-F29</f>
        <v>8732</v>
      </c>
      <c r="C59" s="36">
        <f>CEILING(H27*1.003,1)</f>
        <v>14103</v>
      </c>
      <c r="D59" s="57">
        <f t="shared" si="2"/>
        <v>22835</v>
      </c>
      <c r="E59" s="57">
        <f>F33</f>
        <v>7992</v>
      </c>
      <c r="F59" s="36">
        <f>CEILING(F27*1.003,1)</f>
        <v>13360</v>
      </c>
      <c r="G59" s="57">
        <f t="shared" si="3"/>
        <v>21352</v>
      </c>
      <c r="H59" s="57">
        <f t="shared" si="5"/>
        <v>1483</v>
      </c>
      <c r="I59" s="63"/>
      <c r="J59" s="3"/>
    </row>
    <row r="60" spans="1:10">
      <c r="A60" s="64" t="s">
        <v>7</v>
      </c>
      <c r="B60" s="57">
        <f>H27-F29</f>
        <v>8732</v>
      </c>
      <c r="C60" s="36">
        <f>CEILING(H27*1.005,1)</f>
        <v>14131</v>
      </c>
      <c r="D60" s="57">
        <f t="shared" si="2"/>
        <v>22863</v>
      </c>
      <c r="E60" s="57">
        <f>F33</f>
        <v>7992</v>
      </c>
      <c r="F60" s="36">
        <f>CEILING(F27*1.005,1)</f>
        <v>13387</v>
      </c>
      <c r="G60" s="57">
        <f t="shared" si="3"/>
        <v>21379</v>
      </c>
      <c r="H60" s="57">
        <f t="shared" si="5"/>
        <v>1484</v>
      </c>
      <c r="I60" s="63"/>
      <c r="J60" s="3"/>
    </row>
    <row r="61" spans="1:10">
      <c r="A61" s="64" t="s">
        <v>8</v>
      </c>
      <c r="B61" s="57">
        <f>H27-F29</f>
        <v>8732</v>
      </c>
      <c r="C61" s="36">
        <f>CEILING(H27*1.005,1)</f>
        <v>14131</v>
      </c>
      <c r="D61" s="57">
        <f t="shared" si="2"/>
        <v>22863</v>
      </c>
      <c r="E61" s="57">
        <f>F33</f>
        <v>7992</v>
      </c>
      <c r="F61" s="36">
        <f>CEILING(F27*1.005,1)</f>
        <v>13387</v>
      </c>
      <c r="G61" s="57">
        <f t="shared" si="3"/>
        <v>21379</v>
      </c>
      <c r="H61" s="57">
        <f t="shared" si="5"/>
        <v>1484</v>
      </c>
      <c r="I61" s="63"/>
      <c r="J61" s="3"/>
    </row>
    <row r="62" spans="1:10">
      <c r="A62" s="64" t="s">
        <v>10</v>
      </c>
      <c r="B62" s="57">
        <f>H27-F29</f>
        <v>8732</v>
      </c>
      <c r="C62" s="36">
        <f>CEILING(H27*1.005,1)</f>
        <v>14131</v>
      </c>
      <c r="D62" s="57">
        <f t="shared" si="2"/>
        <v>22863</v>
      </c>
      <c r="E62" s="57">
        <f>F33</f>
        <v>7992</v>
      </c>
      <c r="F62" s="36">
        <f>CEILING(F27*1.005,1)</f>
        <v>13387</v>
      </c>
      <c r="G62" s="57">
        <f t="shared" si="3"/>
        <v>21379</v>
      </c>
      <c r="H62" s="57">
        <f t="shared" si="5"/>
        <v>1484</v>
      </c>
      <c r="I62" s="63"/>
      <c r="J62" s="3"/>
    </row>
    <row r="63" spans="1:10">
      <c r="A63" s="64" t="s">
        <v>11</v>
      </c>
      <c r="B63" s="57">
        <f>H27-F29</f>
        <v>8732</v>
      </c>
      <c r="C63" s="36">
        <f>CEILING(H27*1.026,1)</f>
        <v>14426</v>
      </c>
      <c r="D63" s="57">
        <f t="shared" si="2"/>
        <v>23158</v>
      </c>
      <c r="E63" s="57">
        <f>F33</f>
        <v>7992</v>
      </c>
      <c r="F63" s="36">
        <f>CEILING(F27*1.026,1)</f>
        <v>13667</v>
      </c>
      <c r="G63" s="57">
        <f t="shared" si="3"/>
        <v>21659</v>
      </c>
      <c r="H63" s="57">
        <f t="shared" si="5"/>
        <v>1499</v>
      </c>
      <c r="I63" s="63"/>
      <c r="J63" s="3"/>
    </row>
    <row r="64" spans="1:10">
      <c r="A64" s="64" t="s">
        <v>12</v>
      </c>
      <c r="B64" s="57">
        <f>H27-F29</f>
        <v>8732</v>
      </c>
      <c r="C64" s="36">
        <f>CEILING(H27*1.026,1)</f>
        <v>14426</v>
      </c>
      <c r="D64" s="57">
        <f t="shared" si="2"/>
        <v>23158</v>
      </c>
      <c r="E64" s="57">
        <f>F33</f>
        <v>7992</v>
      </c>
      <c r="F64" s="36">
        <f>CEILING(F27*1.026,1)</f>
        <v>13667</v>
      </c>
      <c r="G64" s="57">
        <f t="shared" si="3"/>
        <v>21659</v>
      </c>
      <c r="H64" s="57">
        <f t="shared" si="5"/>
        <v>1499</v>
      </c>
      <c r="I64" s="63"/>
      <c r="J64" s="3"/>
    </row>
    <row r="65" spans="1:10">
      <c r="A65" s="64" t="s">
        <v>13</v>
      </c>
      <c r="B65" s="57">
        <f>H27-F29</f>
        <v>8732</v>
      </c>
      <c r="C65" s="36">
        <f>CEILING(H27*1.026,1)</f>
        <v>14426</v>
      </c>
      <c r="D65" s="57">
        <f t="shared" si="2"/>
        <v>23158</v>
      </c>
      <c r="E65" s="57">
        <f>F33</f>
        <v>7992</v>
      </c>
      <c r="F65" s="36">
        <f>CEILING(F27*1.026,1)</f>
        <v>13667</v>
      </c>
      <c r="G65" s="57">
        <f t="shared" si="3"/>
        <v>21659</v>
      </c>
      <c r="H65" s="57">
        <f t="shared" si="5"/>
        <v>1499</v>
      </c>
      <c r="I65" s="63"/>
      <c r="J65" s="3"/>
    </row>
    <row r="66" spans="1:10">
      <c r="A66" s="64" t="s">
        <v>14</v>
      </c>
      <c r="B66" s="57">
        <f>H27-F29</f>
        <v>8732</v>
      </c>
      <c r="C66" s="36">
        <f>CEILING(H27*1.079,1)</f>
        <v>15171</v>
      </c>
      <c r="D66" s="57">
        <f t="shared" si="2"/>
        <v>23903</v>
      </c>
      <c r="E66" s="57">
        <f>F33</f>
        <v>7992</v>
      </c>
      <c r="F66" s="36">
        <f>CEILING(F27*1.079,1)</f>
        <v>14373</v>
      </c>
      <c r="G66" s="57">
        <f t="shared" si="3"/>
        <v>22365</v>
      </c>
      <c r="H66" s="57">
        <f t="shared" si="5"/>
        <v>1538</v>
      </c>
      <c r="I66" s="63"/>
      <c r="J66" s="3"/>
    </row>
    <row r="67" spans="1:10">
      <c r="A67" s="64" t="s">
        <v>15</v>
      </c>
      <c r="B67" s="57">
        <f>H27-F29</f>
        <v>8732</v>
      </c>
      <c r="C67" s="36">
        <f>CEILING(H27*1.079,1)</f>
        <v>15171</v>
      </c>
      <c r="D67" s="57">
        <f t="shared" si="2"/>
        <v>23903</v>
      </c>
      <c r="E67" s="57">
        <f>F33</f>
        <v>7992</v>
      </c>
      <c r="F67" s="36">
        <f>CEILING(F27*1.079,1)</f>
        <v>14373</v>
      </c>
      <c r="G67" s="57">
        <f t="shared" si="3"/>
        <v>22365</v>
      </c>
      <c r="H67" s="57">
        <f t="shared" si="5"/>
        <v>1538</v>
      </c>
      <c r="I67" s="63"/>
      <c r="J67" s="3"/>
    </row>
    <row r="68" spans="1:10">
      <c r="A68" s="64" t="s">
        <v>16</v>
      </c>
      <c r="B68" s="57">
        <f>H27-F29</f>
        <v>8732</v>
      </c>
      <c r="C68" s="36">
        <f>CEILING(H27*1.079,1)</f>
        <v>15171</v>
      </c>
      <c r="D68" s="57">
        <f t="shared" si="2"/>
        <v>23903</v>
      </c>
      <c r="E68" s="57">
        <f>F33</f>
        <v>7992</v>
      </c>
      <c r="F68" s="36">
        <f>CEILING(F27*1.079,1)</f>
        <v>14373</v>
      </c>
      <c r="G68" s="57">
        <f t="shared" si="3"/>
        <v>22365</v>
      </c>
      <c r="H68" s="57">
        <f t="shared" si="5"/>
        <v>1538</v>
      </c>
      <c r="I68" s="63"/>
    </row>
    <row r="69" spans="1:10">
      <c r="A69" s="64" t="s">
        <v>27</v>
      </c>
      <c r="B69" s="57">
        <f>H27-F29</f>
        <v>8732</v>
      </c>
      <c r="C69" s="36">
        <f>CEILING(H27*1.124,1)</f>
        <v>15804</v>
      </c>
      <c r="D69" s="57">
        <f t="shared" si="2"/>
        <v>24536</v>
      </c>
      <c r="E69" s="57">
        <f>F33</f>
        <v>7992</v>
      </c>
      <c r="F69" s="36">
        <f>CEILING(F27*1.124,1)</f>
        <v>14972</v>
      </c>
      <c r="G69" s="57">
        <f t="shared" si="3"/>
        <v>22964</v>
      </c>
      <c r="H69" s="57">
        <f t="shared" si="5"/>
        <v>1572</v>
      </c>
      <c r="I69" s="63"/>
      <c r="J69" s="3"/>
    </row>
    <row r="70" spans="1:10">
      <c r="A70" s="64" t="s">
        <v>17</v>
      </c>
      <c r="B70" s="57">
        <f>H27-F29</f>
        <v>8732</v>
      </c>
      <c r="C70" s="36">
        <f>CEILING(H27*1.124,1)</f>
        <v>15804</v>
      </c>
      <c r="D70" s="57">
        <f t="shared" si="2"/>
        <v>24536</v>
      </c>
      <c r="E70" s="57">
        <f>F33</f>
        <v>7992</v>
      </c>
      <c r="F70" s="36">
        <f>CEILING(F27*1.124,1)</f>
        <v>14972</v>
      </c>
      <c r="G70" s="57">
        <f t="shared" si="3"/>
        <v>22964</v>
      </c>
      <c r="H70" s="57">
        <f t="shared" si="5"/>
        <v>1572</v>
      </c>
      <c r="I70" s="63"/>
    </row>
    <row r="71" spans="1:10">
      <c r="A71" s="61">
        <v>3</v>
      </c>
      <c r="B71" s="57">
        <f>H27-F29</f>
        <v>8732</v>
      </c>
      <c r="C71" s="36">
        <f>CEILING(H27*1.124,1)</f>
        <v>15804</v>
      </c>
      <c r="D71" s="57">
        <f t="shared" si="2"/>
        <v>24536</v>
      </c>
      <c r="E71" s="57">
        <f>F33</f>
        <v>7992</v>
      </c>
      <c r="F71" s="36">
        <f>CEILING(F27*1.124,1)</f>
        <v>14972</v>
      </c>
      <c r="G71" s="57">
        <f t="shared" si="3"/>
        <v>22964</v>
      </c>
      <c r="H71" s="57">
        <f t="shared" si="5"/>
        <v>1572</v>
      </c>
      <c r="I71" s="63"/>
    </row>
    <row r="72" spans="1:10">
      <c r="A72" s="61">
        <v>4</v>
      </c>
      <c r="B72" s="57">
        <f>H27-F29</f>
        <v>8732</v>
      </c>
      <c r="C72" s="36">
        <f>CEILING(H27*1.124,1)</f>
        <v>15804</v>
      </c>
      <c r="D72" s="57">
        <f t="shared" si="2"/>
        <v>24536</v>
      </c>
      <c r="E72" s="57">
        <f>F33</f>
        <v>7992</v>
      </c>
      <c r="F72" s="36">
        <f>CEILING(F27*1.124,1)</f>
        <v>14972</v>
      </c>
      <c r="G72" s="57">
        <f t="shared" si="3"/>
        <v>22964</v>
      </c>
      <c r="H72" s="57">
        <f t="shared" si="5"/>
        <v>1572</v>
      </c>
      <c r="I72" s="63"/>
    </row>
    <row r="73" spans="1:10">
      <c r="A73" s="61">
        <v>5</v>
      </c>
      <c r="B73" s="57">
        <f>H27-F29</f>
        <v>8732</v>
      </c>
      <c r="C73" s="36">
        <f>CEILING(H27*1.124,1)</f>
        <v>15804</v>
      </c>
      <c r="D73" s="57">
        <f t="shared" si="2"/>
        <v>24536</v>
      </c>
      <c r="E73" s="57">
        <f>F33</f>
        <v>7992</v>
      </c>
      <c r="F73" s="36">
        <f>CEILING(F27*1.124,1)</f>
        <v>14972</v>
      </c>
      <c r="G73" s="57">
        <f t="shared" si="3"/>
        <v>22964</v>
      </c>
      <c r="H73" s="57">
        <f t="shared" si="5"/>
        <v>1572</v>
      </c>
      <c r="I73" s="63"/>
    </row>
    <row r="74" spans="1:10">
      <c r="A74" s="61">
        <v>6</v>
      </c>
      <c r="B74" s="57">
        <f>H27-F29</f>
        <v>8732</v>
      </c>
      <c r="C74" s="36">
        <f>CEILING(H27*1.124,1)</f>
        <v>15804</v>
      </c>
      <c r="D74" s="57">
        <f t="shared" si="2"/>
        <v>24536</v>
      </c>
      <c r="E74" s="57">
        <f>F33</f>
        <v>7992</v>
      </c>
      <c r="F74" s="36">
        <f>CEILING(F27*1.124,1)</f>
        <v>14972</v>
      </c>
      <c r="G74" s="57">
        <f t="shared" si="3"/>
        <v>22964</v>
      </c>
      <c r="H74" s="57">
        <f t="shared" si="5"/>
        <v>1572</v>
      </c>
      <c r="I74" s="63"/>
    </row>
    <row r="75" spans="1:10">
      <c r="A75" s="61">
        <v>7</v>
      </c>
      <c r="B75" s="57">
        <f>H27-F29</f>
        <v>8732</v>
      </c>
      <c r="C75" s="36">
        <f>CEILING(H27*1.148,1)</f>
        <v>16141</v>
      </c>
      <c r="D75" s="57">
        <f t="shared" si="2"/>
        <v>24873</v>
      </c>
      <c r="E75" s="57">
        <f>F33</f>
        <v>7992</v>
      </c>
      <c r="F75" s="36">
        <f>CEILING(F27*1.148,1)</f>
        <v>15292</v>
      </c>
      <c r="G75" s="57">
        <f t="shared" si="3"/>
        <v>23284</v>
      </c>
      <c r="H75" s="57">
        <f t="shared" si="5"/>
        <v>1589</v>
      </c>
      <c r="I75" s="63"/>
    </row>
    <row r="76" spans="1:10">
      <c r="A76" s="61"/>
      <c r="B76" s="36"/>
      <c r="C76" s="36"/>
      <c r="D76" s="36"/>
      <c r="E76" s="36"/>
      <c r="F76" s="36"/>
      <c r="G76" s="36"/>
      <c r="H76" s="36"/>
      <c r="I76" s="63"/>
    </row>
    <row r="77" spans="1:10">
      <c r="A77" s="61"/>
      <c r="B77" s="36"/>
      <c r="C77" s="36"/>
      <c r="D77" s="36"/>
      <c r="E77" s="36"/>
      <c r="F77" s="36"/>
      <c r="G77" s="36"/>
      <c r="H77" s="36"/>
      <c r="I77" s="63"/>
    </row>
    <row r="78" spans="1:10" ht="13.5" thickBot="1">
      <c r="A78" s="75"/>
      <c r="B78" s="76"/>
      <c r="C78" s="77"/>
      <c r="D78" s="77"/>
      <c r="E78" s="77"/>
      <c r="F78" s="77"/>
      <c r="G78" s="77"/>
      <c r="H78" s="77"/>
      <c r="I78" s="63"/>
    </row>
    <row r="79" spans="1:10">
      <c r="A79" s="65"/>
      <c r="B79" s="66"/>
      <c r="C79" s="80" t="s">
        <v>44</v>
      </c>
      <c r="D79" s="38"/>
      <c r="E79" s="38"/>
      <c r="F79" s="38"/>
      <c r="G79" s="38"/>
      <c r="H79" s="79">
        <f>SUM(H38:H78)</f>
        <v>55087.8</v>
      </c>
      <c r="I79" s="69"/>
    </row>
    <row r="80" spans="1:10" ht="13.5" thickBot="1">
      <c r="A80" s="78"/>
      <c r="B80" s="41"/>
      <c r="C80" s="41"/>
      <c r="D80" s="41"/>
      <c r="E80" s="41"/>
      <c r="F80" s="41"/>
      <c r="G80" s="41"/>
      <c r="H80" s="74"/>
      <c r="I80" s="42"/>
    </row>
    <row r="81" spans="1:10">
      <c r="A81" s="14"/>
      <c r="B81" s="14"/>
      <c r="C81" s="14"/>
      <c r="D81" s="14"/>
      <c r="E81" s="14"/>
      <c r="F81" s="14"/>
      <c r="G81" s="14"/>
      <c r="H81" s="14"/>
      <c r="I81" s="14"/>
    </row>
    <row r="82" spans="1:10">
      <c r="A82" s="14"/>
      <c r="B82" s="14"/>
      <c r="C82" s="14"/>
      <c r="D82" s="14"/>
      <c r="E82" s="14"/>
      <c r="F82" s="14"/>
      <c r="G82" s="14"/>
      <c r="H82" s="14"/>
      <c r="I82" s="14"/>
    </row>
    <row r="83" spans="1:10">
      <c r="A83" s="14"/>
      <c r="B83" s="14"/>
      <c r="C83" s="14"/>
      <c r="D83" s="14"/>
      <c r="E83" s="14"/>
      <c r="F83" s="14"/>
      <c r="G83" s="14"/>
      <c r="H83" s="14"/>
      <c r="I83" s="14"/>
    </row>
    <row r="84" spans="1:10">
      <c r="A84" s="14"/>
      <c r="B84" s="15"/>
      <c r="C84" s="14"/>
      <c r="D84" s="14"/>
      <c r="E84" s="15"/>
      <c r="F84" s="14"/>
      <c r="G84" s="14"/>
      <c r="H84" s="14"/>
      <c r="I84" s="14"/>
    </row>
    <row r="85" spans="1:10">
      <c r="A85" s="14"/>
      <c r="B85" s="14"/>
      <c r="C85" s="14"/>
      <c r="D85" s="14"/>
      <c r="E85" s="15"/>
      <c r="F85" s="14"/>
      <c r="G85" s="14"/>
      <c r="H85" s="14"/>
      <c r="I85" s="14"/>
    </row>
    <row r="86" spans="1:10">
      <c r="A86" s="14"/>
      <c r="B86" s="15"/>
      <c r="C86" s="14"/>
      <c r="D86" s="14"/>
      <c r="E86" s="16"/>
      <c r="F86" s="14"/>
      <c r="G86" s="14"/>
      <c r="H86" s="14"/>
      <c r="I86" s="14"/>
    </row>
    <row r="87" spans="1:10">
      <c r="A87" s="14"/>
      <c r="B87" s="14"/>
      <c r="C87" s="14"/>
      <c r="D87" s="14"/>
      <c r="E87" s="15"/>
      <c r="F87" s="14"/>
      <c r="G87" s="14"/>
      <c r="H87" s="14"/>
      <c r="I87" s="14"/>
    </row>
    <row r="88" spans="1:10">
      <c r="A88" s="14"/>
      <c r="B88" s="15"/>
      <c r="C88" s="14"/>
      <c r="D88" s="14"/>
      <c r="E88" s="14"/>
      <c r="F88" s="14"/>
      <c r="G88" s="14"/>
      <c r="H88" s="14"/>
      <c r="I88" s="14"/>
    </row>
    <row r="89" spans="1:10">
      <c r="A89" s="14"/>
      <c r="B89" s="15"/>
      <c r="C89" s="14"/>
      <c r="D89" s="14"/>
      <c r="E89" s="14"/>
      <c r="F89" s="14"/>
      <c r="G89" s="14"/>
      <c r="H89" s="14"/>
      <c r="I89" s="14"/>
    </row>
    <row r="90" spans="1:10">
      <c r="A90" s="14"/>
      <c r="B90" s="15"/>
      <c r="C90" s="14"/>
      <c r="D90" s="14"/>
      <c r="E90" s="14"/>
      <c r="F90" s="14"/>
      <c r="G90" s="14"/>
      <c r="H90" s="14"/>
      <c r="I90" s="17"/>
      <c r="J90" s="4"/>
    </row>
    <row r="91" spans="1:10">
      <c r="A91" s="14"/>
      <c r="B91" s="15"/>
      <c r="C91" s="14"/>
      <c r="D91" s="14"/>
      <c r="E91" s="14"/>
      <c r="F91" s="14"/>
      <c r="G91" s="14"/>
      <c r="H91" s="14"/>
      <c r="I91" s="14"/>
    </row>
    <row r="92" spans="1:10">
      <c r="A92" s="14"/>
      <c r="B92" s="15"/>
      <c r="C92" s="14"/>
      <c r="D92" s="14"/>
      <c r="E92" s="14"/>
      <c r="F92" s="14"/>
      <c r="G92" s="14"/>
      <c r="H92" s="14"/>
      <c r="I92" s="14"/>
    </row>
    <row r="93" spans="1:10">
      <c r="A93" s="14"/>
      <c r="B93" s="15"/>
      <c r="C93" s="14"/>
      <c r="D93" s="14"/>
      <c r="E93" s="14"/>
      <c r="F93" s="14"/>
      <c r="G93" s="14"/>
      <c r="H93" s="14"/>
      <c r="I93" s="14"/>
    </row>
    <row r="94" spans="1:10">
      <c r="A94" s="14"/>
      <c r="B94" s="15"/>
      <c r="C94" s="14"/>
      <c r="D94" s="14"/>
      <c r="E94" s="14"/>
      <c r="F94" s="14"/>
      <c r="G94" s="14"/>
      <c r="H94" s="14"/>
      <c r="I94" s="14"/>
    </row>
    <row r="95" spans="1:10">
      <c r="A95" s="14"/>
      <c r="B95" s="15"/>
      <c r="C95" s="14"/>
      <c r="D95" s="14"/>
      <c r="E95" s="14"/>
      <c r="F95" s="14"/>
      <c r="G95" s="14"/>
      <c r="H95" s="14"/>
      <c r="I95" s="14"/>
    </row>
    <row r="96" spans="1:10">
      <c r="A96" s="14"/>
      <c r="B96" s="15"/>
      <c r="C96" s="14"/>
      <c r="D96" s="14"/>
      <c r="E96" s="14"/>
      <c r="F96" s="14"/>
      <c r="G96" s="14"/>
      <c r="H96" s="14"/>
      <c r="I96" s="14"/>
    </row>
    <row r="97" spans="1:9">
      <c r="A97" s="14"/>
      <c r="B97" s="15"/>
      <c r="C97" s="14"/>
      <c r="D97" s="14"/>
      <c r="E97" s="14"/>
      <c r="F97" s="14"/>
      <c r="G97" s="14"/>
      <c r="H97" s="14"/>
      <c r="I97" s="14"/>
    </row>
    <row r="98" spans="1:9">
      <c r="A98" s="14"/>
      <c r="B98" s="15"/>
      <c r="C98" s="14"/>
      <c r="D98" s="14"/>
      <c r="E98" s="14"/>
      <c r="F98" s="14"/>
      <c r="G98" s="14"/>
      <c r="H98" s="14"/>
      <c r="I98" s="14"/>
    </row>
    <row r="99" spans="1:9">
      <c r="A99" s="14"/>
      <c r="B99" s="15"/>
      <c r="C99" s="14"/>
      <c r="D99" s="14"/>
      <c r="E99" s="14"/>
      <c r="F99" s="14"/>
      <c r="G99" s="14"/>
      <c r="H99" s="14"/>
      <c r="I99" s="14"/>
    </row>
    <row r="100" spans="1:9">
      <c r="A100" s="14"/>
      <c r="B100" s="15"/>
      <c r="C100" s="14"/>
      <c r="D100" s="14"/>
      <c r="E100" s="14"/>
      <c r="F100" s="14"/>
      <c r="G100" s="14"/>
      <c r="H100" s="14"/>
      <c r="I100" s="14"/>
    </row>
    <row r="101" spans="1:9">
      <c r="A101" s="14"/>
      <c r="B101" s="15"/>
      <c r="C101" s="14"/>
      <c r="D101" s="14"/>
      <c r="E101" s="14"/>
      <c r="F101" s="14"/>
      <c r="G101" s="15"/>
      <c r="H101" s="14"/>
      <c r="I101" s="14"/>
    </row>
    <row r="102" spans="1:9">
      <c r="A102" s="14"/>
      <c r="B102" s="14"/>
      <c r="C102" s="14"/>
      <c r="D102" s="14"/>
      <c r="E102" s="15"/>
      <c r="F102" s="14"/>
      <c r="G102" s="14"/>
      <c r="H102" s="14"/>
      <c r="I102" s="14"/>
    </row>
    <row r="103" spans="1:9">
      <c r="A103" s="14"/>
      <c r="B103" s="15"/>
      <c r="C103" s="14"/>
      <c r="D103" s="14"/>
      <c r="E103" s="14"/>
      <c r="F103" s="14"/>
      <c r="G103" s="14"/>
      <c r="H103" s="14"/>
      <c r="I103" s="14"/>
    </row>
    <row r="104" spans="1:9">
      <c r="A104" s="14"/>
      <c r="B104" s="15"/>
      <c r="C104" s="14"/>
      <c r="D104" s="14"/>
      <c r="E104" s="14"/>
      <c r="F104" s="14"/>
      <c r="G104" s="14"/>
      <c r="H104" s="14"/>
      <c r="I104" s="14"/>
    </row>
    <row r="105" spans="1:9">
      <c r="A105" s="14"/>
      <c r="B105" s="15"/>
      <c r="C105" s="14"/>
      <c r="D105" s="14"/>
      <c r="E105" s="14"/>
      <c r="F105" s="14"/>
      <c r="G105" s="14"/>
      <c r="H105" s="14"/>
      <c r="I105" s="14"/>
    </row>
    <row r="106" spans="1:9">
      <c r="A106" s="14"/>
      <c r="B106" s="15"/>
      <c r="C106" s="14"/>
      <c r="D106" s="14"/>
      <c r="E106" s="14"/>
      <c r="F106" s="14"/>
      <c r="G106" s="14"/>
      <c r="H106" s="14"/>
      <c r="I106" s="14"/>
    </row>
    <row r="107" spans="1:9">
      <c r="A107" s="14"/>
      <c r="B107" s="15"/>
      <c r="C107" s="15"/>
      <c r="D107" s="14"/>
      <c r="E107" s="15"/>
      <c r="F107" s="14"/>
      <c r="G107" s="14"/>
      <c r="H107" s="14"/>
      <c r="I107" s="14"/>
    </row>
    <row r="108" spans="1:9">
      <c r="A108" s="14"/>
      <c r="B108" s="15"/>
      <c r="C108" s="15"/>
      <c r="D108" s="14"/>
      <c r="E108" s="14"/>
      <c r="F108" s="14"/>
      <c r="G108" s="14"/>
      <c r="H108" s="14"/>
      <c r="I108" s="14"/>
    </row>
    <row r="109" spans="1:9">
      <c r="A109" s="14"/>
      <c r="B109" s="14"/>
      <c r="C109" s="15"/>
      <c r="D109" s="14"/>
      <c r="E109" s="14"/>
      <c r="F109" s="14"/>
      <c r="G109" s="14"/>
      <c r="H109" s="14"/>
      <c r="I109" s="14"/>
    </row>
    <row r="110" spans="1:9">
      <c r="A110" s="14"/>
      <c r="B110" s="14"/>
      <c r="C110" s="14"/>
      <c r="D110" s="14"/>
      <c r="E110" s="14"/>
      <c r="F110" s="14"/>
      <c r="G110" s="14"/>
      <c r="H110" s="14"/>
      <c r="I110" s="14"/>
    </row>
    <row r="111" spans="1:9">
      <c r="A111" s="14"/>
      <c r="B111" s="15"/>
      <c r="C111" s="14"/>
      <c r="D111" s="14"/>
      <c r="E111" s="14"/>
      <c r="F111" s="14"/>
      <c r="G111" s="14"/>
      <c r="H111" s="17"/>
      <c r="I111" s="14"/>
    </row>
    <row r="112" spans="1:9">
      <c r="A112" s="14"/>
      <c r="B112" s="15"/>
      <c r="C112" s="14"/>
      <c r="D112" s="14"/>
      <c r="E112" s="14"/>
      <c r="F112" s="14"/>
      <c r="G112" s="14"/>
      <c r="H112" s="17"/>
      <c r="I112" s="14"/>
    </row>
    <row r="113" spans="1:11">
      <c r="A113" s="14"/>
      <c r="B113" s="15"/>
      <c r="C113" s="14"/>
      <c r="D113" s="14"/>
      <c r="E113" s="14"/>
      <c r="F113" s="14"/>
      <c r="G113" s="14"/>
      <c r="H113" s="17"/>
      <c r="I113" s="14"/>
      <c r="J113" s="1"/>
    </row>
    <row r="114" spans="1:11">
      <c r="A114" s="14"/>
      <c r="B114" s="15"/>
      <c r="C114" s="14"/>
      <c r="D114" s="14"/>
      <c r="E114" s="14"/>
      <c r="F114" s="14"/>
      <c r="G114" s="14"/>
      <c r="H114" s="14"/>
      <c r="I114" s="14"/>
    </row>
    <row r="115" spans="1:11">
      <c r="A115" s="14"/>
      <c r="B115" s="15"/>
      <c r="C115" s="14"/>
      <c r="D115" s="14"/>
      <c r="E115" s="14"/>
      <c r="F115" s="14"/>
      <c r="G115" s="14"/>
      <c r="H115" s="17"/>
      <c r="I115" s="17"/>
      <c r="J115" s="3"/>
    </row>
    <row r="116" spans="1:11">
      <c r="A116" s="14"/>
      <c r="B116" s="15"/>
      <c r="C116" s="14"/>
      <c r="D116" s="14"/>
      <c r="E116" s="14"/>
      <c r="F116" s="14"/>
      <c r="G116" s="14"/>
      <c r="H116" s="17"/>
      <c r="I116" s="14"/>
    </row>
    <row r="117" spans="1:11">
      <c r="A117" s="14"/>
      <c r="B117" s="15"/>
      <c r="C117" s="14"/>
      <c r="D117" s="14"/>
      <c r="E117" s="14"/>
      <c r="F117" s="14"/>
      <c r="G117" s="14"/>
      <c r="H117" s="17"/>
      <c r="I117" s="14"/>
    </row>
    <row r="118" spans="1:11">
      <c r="A118" s="14"/>
      <c r="B118" s="15"/>
      <c r="C118" s="14"/>
      <c r="D118" s="14"/>
      <c r="E118" s="14"/>
      <c r="F118" s="14"/>
      <c r="G118" s="14"/>
      <c r="H118" s="17"/>
      <c r="I118" s="14"/>
    </row>
    <row r="119" spans="1:11">
      <c r="A119" s="14"/>
      <c r="B119" s="15"/>
      <c r="C119" s="14"/>
      <c r="D119" s="14"/>
      <c r="E119" s="14"/>
      <c r="F119" s="14"/>
      <c r="G119" s="14"/>
      <c r="H119" s="17"/>
      <c r="I119" s="14"/>
    </row>
    <row r="120" spans="1:11">
      <c r="A120" s="14"/>
      <c r="B120" s="15"/>
      <c r="C120" s="14"/>
      <c r="D120" s="14"/>
      <c r="E120" s="14"/>
      <c r="F120" s="14"/>
      <c r="G120" s="14"/>
      <c r="H120" s="14"/>
      <c r="I120" s="14"/>
    </row>
    <row r="121" spans="1:11">
      <c r="A121" s="14"/>
      <c r="B121" s="16"/>
      <c r="C121" s="18"/>
      <c r="D121" s="16"/>
      <c r="E121" s="18"/>
      <c r="F121" s="18"/>
      <c r="G121" s="18"/>
      <c r="H121" s="19"/>
      <c r="I121" s="14"/>
    </row>
    <row r="122" spans="1:11">
      <c r="A122" s="14"/>
      <c r="B122" s="16"/>
      <c r="C122" s="18"/>
      <c r="D122" s="16"/>
      <c r="E122" s="18"/>
      <c r="F122" s="18"/>
      <c r="G122" s="18"/>
      <c r="H122" s="18"/>
      <c r="I122" s="14"/>
    </row>
    <row r="123" spans="1:11">
      <c r="A123" s="14"/>
      <c r="B123" s="14"/>
      <c r="C123" s="14"/>
      <c r="D123" s="15"/>
      <c r="E123" s="14"/>
      <c r="F123" s="14"/>
      <c r="G123" s="14"/>
      <c r="H123" s="14"/>
      <c r="I123" s="14"/>
    </row>
    <row r="124" spans="1:11">
      <c r="A124" s="14"/>
      <c r="B124" s="15"/>
      <c r="C124" s="15"/>
      <c r="D124" s="15"/>
      <c r="E124" s="15"/>
      <c r="F124" s="15"/>
      <c r="G124" s="15"/>
      <c r="H124" s="15"/>
      <c r="I124" s="14"/>
    </row>
    <row r="125" spans="1:11">
      <c r="A125" s="14"/>
      <c r="B125" s="15"/>
      <c r="C125" s="15"/>
      <c r="D125" s="15"/>
      <c r="E125" s="15"/>
      <c r="F125" s="15"/>
      <c r="G125" s="15"/>
      <c r="H125" s="15"/>
      <c r="I125" s="14"/>
      <c r="K125" s="10"/>
    </row>
    <row r="126" spans="1:11">
      <c r="A126" s="14"/>
      <c r="B126" s="14"/>
      <c r="C126" s="15"/>
      <c r="D126" s="15"/>
      <c r="E126" s="15"/>
      <c r="F126" s="15"/>
      <c r="G126" s="15"/>
      <c r="H126" s="15"/>
      <c r="I126" s="14"/>
    </row>
    <row r="127" spans="1:11">
      <c r="A127" s="14"/>
      <c r="B127" s="14"/>
      <c r="C127" s="15"/>
      <c r="D127" s="15"/>
      <c r="E127" s="15"/>
      <c r="F127" s="14"/>
      <c r="G127" s="15"/>
      <c r="H127" s="15"/>
      <c r="I127" s="14"/>
    </row>
    <row r="128" spans="1:11">
      <c r="A128" s="14"/>
      <c r="B128" s="14"/>
      <c r="C128" s="14"/>
      <c r="D128" s="15"/>
      <c r="E128" s="15"/>
      <c r="F128" s="14"/>
      <c r="G128" s="14"/>
      <c r="H128" s="15"/>
      <c r="I128" s="14"/>
      <c r="K128" s="3"/>
    </row>
    <row r="129" spans="1:12">
      <c r="A129" s="14"/>
      <c r="B129" s="14"/>
      <c r="C129" s="14"/>
      <c r="D129" s="15"/>
      <c r="E129" s="15"/>
      <c r="F129" s="14"/>
      <c r="G129" s="14"/>
      <c r="H129" s="15"/>
      <c r="I129" s="14"/>
    </row>
    <row r="130" spans="1:12">
      <c r="A130" s="14"/>
      <c r="B130" s="14"/>
      <c r="C130" s="14"/>
      <c r="D130" s="15"/>
      <c r="E130" s="15"/>
      <c r="F130" s="14"/>
      <c r="G130" s="14"/>
      <c r="H130" s="15"/>
      <c r="I130" s="14"/>
    </row>
    <row r="131" spans="1:12">
      <c r="A131" s="14"/>
      <c r="B131" s="14"/>
      <c r="C131" s="14"/>
      <c r="D131" s="15"/>
      <c r="E131" s="15"/>
      <c r="F131" s="14"/>
      <c r="G131" s="14"/>
      <c r="H131" s="14"/>
      <c r="I131" s="14"/>
    </row>
    <row r="132" spans="1:12">
      <c r="A132" s="14"/>
      <c r="B132" s="14"/>
      <c r="C132" s="14"/>
      <c r="D132" s="15"/>
      <c r="E132" s="15"/>
      <c r="F132" s="14"/>
      <c r="G132" s="14"/>
      <c r="H132" s="14"/>
      <c r="I132" s="14"/>
    </row>
    <row r="133" spans="1:12">
      <c r="A133" s="14"/>
      <c r="B133" s="20"/>
      <c r="C133" s="20"/>
      <c r="D133" s="20"/>
      <c r="E133" s="20"/>
      <c r="F133" s="20"/>
      <c r="G133" s="20"/>
      <c r="H133" s="20"/>
      <c r="I133" s="14"/>
    </row>
    <row r="134" spans="1:12">
      <c r="A134" s="14"/>
      <c r="B134" s="14"/>
      <c r="C134" s="17"/>
      <c r="D134" s="17"/>
      <c r="E134" s="17"/>
      <c r="F134" s="17"/>
      <c r="G134" s="17"/>
      <c r="H134" s="17"/>
      <c r="I134" s="14"/>
      <c r="J134" s="11"/>
      <c r="K134" s="11"/>
      <c r="L134" s="11"/>
    </row>
    <row r="135" spans="1:12">
      <c r="A135" s="14"/>
      <c r="B135" s="14"/>
      <c r="C135" s="17"/>
      <c r="D135" s="17"/>
      <c r="E135" s="17"/>
      <c r="F135" s="17"/>
      <c r="G135" s="17"/>
      <c r="H135" s="17"/>
      <c r="I135" s="14"/>
      <c r="J135" s="22"/>
      <c r="K135" s="22"/>
      <c r="L135" s="11"/>
    </row>
    <row r="136" spans="1:12">
      <c r="A136" s="14"/>
      <c r="B136" s="14"/>
      <c r="C136" s="17"/>
      <c r="D136" s="17"/>
      <c r="E136" s="17"/>
      <c r="F136" s="17"/>
      <c r="G136" s="17"/>
      <c r="H136" s="17"/>
      <c r="I136" s="14"/>
      <c r="J136" s="22"/>
      <c r="K136" s="21"/>
      <c r="L136" s="21"/>
    </row>
    <row r="137" spans="1:12">
      <c r="A137" s="14"/>
      <c r="B137" s="14"/>
      <c r="C137" s="17"/>
      <c r="D137" s="17"/>
      <c r="E137" s="17"/>
      <c r="F137" s="17"/>
      <c r="G137" s="17"/>
      <c r="H137" s="17"/>
      <c r="I137" s="14"/>
      <c r="J137" s="22"/>
      <c r="K137" s="21"/>
      <c r="L137" s="11"/>
    </row>
    <row r="138" spans="1:12">
      <c r="B138" s="23"/>
      <c r="C138" s="17"/>
      <c r="D138" s="17"/>
      <c r="E138" s="17"/>
      <c r="F138" s="24"/>
      <c r="G138" s="24"/>
      <c r="H138" s="17"/>
      <c r="I138" s="14"/>
      <c r="J138" s="22"/>
      <c r="K138" s="17"/>
      <c r="L138" s="3"/>
    </row>
    <row r="139" spans="1:12">
      <c r="B139" s="23"/>
      <c r="C139" s="17"/>
      <c r="D139" s="17"/>
      <c r="E139" s="17"/>
      <c r="F139" s="24"/>
      <c r="G139" s="24"/>
      <c r="H139" s="17"/>
      <c r="I139" s="14"/>
      <c r="J139" s="17"/>
      <c r="K139" s="17"/>
      <c r="L139" s="3"/>
    </row>
    <row r="140" spans="1:12">
      <c r="H140" s="3"/>
    </row>
  </sheetData>
  <mergeCells count="6">
    <mergeCell ref="P6:R6"/>
    <mergeCell ref="T6:V6"/>
    <mergeCell ref="N14:R14"/>
    <mergeCell ref="T14:X14"/>
    <mergeCell ref="C21:G21"/>
    <mergeCell ref="C22:G22"/>
  </mergeCells>
  <phoneticPr fontId="0" type="noConversion"/>
  <hyperlinks>
    <hyperlink ref="F24" r:id="rId1" display="Drawn@ 68.8%"/>
  </hyperlinks>
  <pageMargins left="0.75" right="0.75" top="1" bottom="1" header="0.5" footer="0.5"/>
  <pageSetup paperSize="9" scale="33" orientation="portrait" horizontalDpi="4294967294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QGYHT-FCXR9-49MPW-W6XDK-8XF37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ps</dc:creator>
  <cp:lastModifiedBy>P S RAMANKUTTY</cp:lastModifiedBy>
  <cp:lastPrinted>2012-02-03T15:17:13Z</cp:lastPrinted>
  <dcterms:created xsi:type="dcterms:W3CDTF">2009-11-20T14:40:40Z</dcterms:created>
  <dcterms:modified xsi:type="dcterms:W3CDTF">2016-07-22T11:24:37Z</dcterms:modified>
</cp:coreProperties>
</file>