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9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<sst xmlns="http://schemas.openxmlformats.org/spreadsheetml/2006/main" count="74" uniqueCount="48">
  <si>
    <t>Last pay drawn</t>
  </si>
  <si>
    <t>Revised</t>
  </si>
  <si>
    <t>Pension</t>
  </si>
  <si>
    <t>Drawn</t>
  </si>
  <si>
    <t>Balance</t>
  </si>
  <si>
    <t>Amt.due for comtn</t>
  </si>
  <si>
    <t>Amt cmtd</t>
  </si>
  <si>
    <t>Rev.Pen due</t>
  </si>
  <si>
    <t>(Rev.Residual Pen)</t>
  </si>
  <si>
    <t>(Old Residual Pen)</t>
  </si>
  <si>
    <t>Name:</t>
  </si>
  <si>
    <t>.3.</t>
  </si>
  <si>
    <t>.4.</t>
  </si>
  <si>
    <t>.5.</t>
  </si>
  <si>
    <t>DNI:</t>
  </si>
  <si>
    <t>.6.</t>
  </si>
  <si>
    <t>.7.</t>
  </si>
  <si>
    <t>.8.</t>
  </si>
  <si>
    <t>.9.</t>
  </si>
  <si>
    <t>.10.</t>
  </si>
  <si>
    <t>.11.</t>
  </si>
  <si>
    <t>.12.</t>
  </si>
  <si>
    <t>.2.</t>
  </si>
  <si>
    <t>N/IDA</t>
  </si>
  <si>
    <t>Resi/Pen</t>
  </si>
  <si>
    <t>Pre/res/pen</t>
  </si>
  <si>
    <t>P/IDA</t>
  </si>
  <si>
    <t>Based on</t>
  </si>
  <si>
    <t>Pay on increment</t>
  </si>
  <si>
    <t>Revised pay  fixed  in 01.01.2007</t>
  </si>
  <si>
    <t>Last pay  drawn    @68.8%</t>
  </si>
  <si>
    <t>Last pay  drawn   (at  time of retirement) @78.2%</t>
  </si>
  <si>
    <t>.June.13</t>
  </si>
  <si>
    <t>(10.06.13 to 30.06.13)</t>
  </si>
  <si>
    <t>.Jan.14.</t>
  </si>
  <si>
    <t>.Jan.15</t>
  </si>
  <si>
    <t>PENSION CALCULATION AS  PER  78.2%  IDA  MERGER OF PENSIONERS RETIRED AFTER  01.01.2007</t>
  </si>
  <si>
    <t>Date   of</t>
  </si>
  <si>
    <t>Retirement:</t>
  </si>
  <si>
    <r>
      <t>Pay as on 31.12.06.(</t>
    </r>
    <r>
      <rPr>
        <sz val="8"/>
        <rFont val="Arial"/>
        <family val="2"/>
      </rPr>
      <t>Pre-revised</t>
    </r>
    <r>
      <rPr>
        <sz val="10"/>
        <rFont val="Arial"/>
        <family val="2"/>
      </rPr>
      <t>):</t>
    </r>
  </si>
  <si>
    <t>(Input relevent pay from G15 to G21)</t>
  </si>
  <si>
    <t>(In put corresponding  pay from col.  I-15  to I-21)</t>
  </si>
  <si>
    <t>Revised  (based on 78.2%)</t>
  </si>
  <si>
    <t>Drawn  (based on 68.8%)</t>
  </si>
  <si>
    <t>.Jan.16</t>
  </si>
  <si>
    <t>31.01.2007</t>
  </si>
  <si>
    <t>Pension arrears   for the period 10.06.13  to 31.07.2016</t>
  </si>
  <si>
    <t xml:space="preserve">    Total</t>
  </si>
</sst>
</file>

<file path=xl/styles.xml><?xml version="1.0" encoding="utf-8"?>
<styleSheet xmlns="http://schemas.openxmlformats.org/spreadsheetml/2006/main">
  <numFmts count="2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* #,##0_);_(* \(#,##0\);_(* &quot;-&quot;_);_(@_)"/>
    <numFmt numFmtId="170" formatCode="_(&quot;Rs.&quot;\ * #,##0.00_);_(&quot;Rs.&quot;\ * \(#,##0.00\);_(&quot;Rs.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"/>
    <numFmt numFmtId="179" formatCode="0.0"/>
    <numFmt numFmtId="180" formatCode="0.0%"/>
    <numFmt numFmtId="181" formatCode="0.000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0"/>
      <name val="Calibri"/>
      <family val="2"/>
    </font>
    <font>
      <i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6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" fontId="5" fillId="0" borderId="0" xfId="0" applyNumberFormat="1" applyFont="1" applyAlignment="1">
      <alignment/>
    </xf>
    <xf numFmtId="1" fontId="1" fillId="0" borderId="10" xfId="0" applyNumberFormat="1" applyFont="1" applyFill="1" applyBorder="1" applyAlignment="1">
      <alignment/>
    </xf>
    <xf numFmtId="1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0" fontId="10" fillId="0" borderId="0" xfId="0" applyFont="1" applyAlignment="1">
      <alignment/>
    </xf>
    <xf numFmtId="180" fontId="1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11" fillId="0" borderId="11" xfId="0" applyFont="1" applyBorder="1" applyAlignment="1">
      <alignment/>
    </xf>
    <xf numFmtId="0" fontId="0" fillId="0" borderId="0" xfId="0" applyAlignment="1">
      <alignment horizontal="center"/>
    </xf>
    <xf numFmtId="9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2" xfId="0" applyFont="1" applyBorder="1" applyAlignment="1">
      <alignment/>
    </xf>
    <xf numFmtId="181" fontId="11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14" fillId="0" borderId="0" xfId="0" applyFont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149"/>
  <sheetViews>
    <sheetView tabSelected="1" zoomScalePageLayoutView="0" workbookViewId="0" topLeftCell="A34">
      <selection activeCell="B97" sqref="B97"/>
    </sheetView>
  </sheetViews>
  <sheetFormatPr defaultColWidth="9.140625" defaultRowHeight="12.75"/>
  <cols>
    <col min="5" max="5" width="9.57421875" style="0" customWidth="1"/>
    <col min="10" max="10" width="10.00390625" style="0" customWidth="1"/>
    <col min="11" max="11" width="9.8515625" style="0" customWidth="1"/>
  </cols>
  <sheetData>
    <row r="3" ht="12.75">
      <c r="C3" t="s">
        <v>36</v>
      </c>
    </row>
    <row r="7" ht="12.75">
      <c r="E7" s="1"/>
    </row>
    <row r="8" spans="5:6" ht="12.75">
      <c r="E8" s="1"/>
      <c r="F8" t="s">
        <v>37</v>
      </c>
    </row>
    <row r="9" spans="3:24" ht="15">
      <c r="C9" t="s">
        <v>10</v>
      </c>
      <c r="E9" s="1"/>
      <c r="F9" s="43" t="s">
        <v>38</v>
      </c>
      <c r="G9" t="s">
        <v>45</v>
      </c>
      <c r="P9" s="47"/>
      <c r="Q9" s="47"/>
      <c r="R9" s="47"/>
      <c r="T9" s="47"/>
      <c r="U9" s="47"/>
      <c r="V9" s="47"/>
      <c r="X9" s="33"/>
    </row>
    <row r="10" spans="5:24" ht="15">
      <c r="E10" s="1"/>
      <c r="F10" s="2"/>
      <c r="N10" s="22"/>
      <c r="O10" s="22"/>
      <c r="P10" s="22"/>
      <c r="Q10" s="28"/>
      <c r="R10" s="22"/>
      <c r="T10" s="22"/>
      <c r="U10" s="22"/>
      <c r="V10" s="22"/>
      <c r="W10" s="22"/>
      <c r="X10" s="41"/>
    </row>
    <row r="11" spans="2:24" ht="15">
      <c r="B11" s="10" t="s">
        <v>39</v>
      </c>
      <c r="E11" s="44">
        <v>10775</v>
      </c>
      <c r="F11" t="s">
        <v>14</v>
      </c>
      <c r="N11" s="22"/>
      <c r="O11" s="37"/>
      <c r="P11" s="22"/>
      <c r="Q11" s="28"/>
      <c r="R11" s="38"/>
      <c r="T11" s="22"/>
      <c r="U11" s="22"/>
      <c r="V11" s="38"/>
      <c r="W11" s="22"/>
      <c r="X11" s="34"/>
    </row>
    <row r="12" spans="5:23" ht="12.75">
      <c r="E12" s="1"/>
      <c r="F12" s="18" t="s">
        <v>27</v>
      </c>
      <c r="G12" s="19">
        <v>0.688</v>
      </c>
      <c r="H12" s="20" t="s">
        <v>27</v>
      </c>
      <c r="I12" s="21">
        <v>0.782</v>
      </c>
      <c r="N12" s="22"/>
      <c r="O12" s="22"/>
      <c r="P12" s="22"/>
      <c r="Q12" s="28"/>
      <c r="R12" s="22"/>
      <c r="T12" s="22"/>
      <c r="U12" s="22"/>
      <c r="V12" s="22"/>
      <c r="W12" s="22"/>
    </row>
    <row r="13" spans="3:23" ht="12.75">
      <c r="C13" t="s">
        <v>29</v>
      </c>
      <c r="E13" s="1"/>
      <c r="F13" s="2"/>
      <c r="G13">
        <f>CEILING(E11*1.688*1.3,10)</f>
        <v>23650</v>
      </c>
      <c r="I13">
        <f>CEILING(E11*1.782*1.3,10)</f>
        <v>24970</v>
      </c>
      <c r="N13" s="22"/>
      <c r="O13" s="22"/>
      <c r="P13" s="22"/>
      <c r="Q13" s="35"/>
      <c r="R13" s="22"/>
      <c r="T13" s="22"/>
      <c r="U13" s="36"/>
      <c r="V13" s="22"/>
      <c r="W13" s="22"/>
    </row>
    <row r="14" spans="5:23" ht="15">
      <c r="E14" s="1"/>
      <c r="F14" s="2"/>
      <c r="N14" s="22"/>
      <c r="O14" s="22"/>
      <c r="P14" s="22"/>
      <c r="Q14" s="28"/>
      <c r="R14" s="39"/>
      <c r="T14" s="22"/>
      <c r="U14" s="22"/>
      <c r="V14" s="39"/>
      <c r="W14" s="22"/>
    </row>
    <row r="15" spans="3:24" ht="15">
      <c r="C15" t="s">
        <v>28</v>
      </c>
      <c r="E15" s="1">
        <v>2007</v>
      </c>
      <c r="F15" s="2"/>
      <c r="G15">
        <f>CEILING(G13*1.03,10)</f>
        <v>24360</v>
      </c>
      <c r="I15">
        <f>CEILING(I13*1.03,10)</f>
        <v>25720</v>
      </c>
      <c r="N15" s="22"/>
      <c r="O15" s="22"/>
      <c r="P15" s="40"/>
      <c r="Q15" s="28"/>
      <c r="R15" s="22"/>
      <c r="T15" s="40"/>
      <c r="U15" s="22"/>
      <c r="V15" s="42"/>
      <c r="W15" s="22"/>
      <c r="X15" s="22"/>
    </row>
    <row r="16" spans="3:24" ht="15">
      <c r="C16" t="s">
        <v>28</v>
      </c>
      <c r="E16" s="1">
        <v>2008</v>
      </c>
      <c r="F16" s="2"/>
      <c r="G16">
        <f aca="true" t="shared" si="0" ref="G16:G21">CEILING(G15*1.03,10)</f>
        <v>25100</v>
      </c>
      <c r="I16">
        <f aca="true" t="shared" si="1" ref="I16:I21">CEILING(I15*1.03,10)</f>
        <v>26500</v>
      </c>
      <c r="N16" s="48"/>
      <c r="O16" s="48"/>
      <c r="P16" s="48"/>
      <c r="Q16" s="48"/>
      <c r="R16" s="48"/>
      <c r="T16" s="49"/>
      <c r="U16" s="49"/>
      <c r="V16" s="49"/>
      <c r="W16" s="49"/>
      <c r="X16" s="49"/>
    </row>
    <row r="17" spans="3:9" ht="12.75">
      <c r="C17" t="s">
        <v>28</v>
      </c>
      <c r="E17" s="1">
        <v>2009</v>
      </c>
      <c r="F17" s="2"/>
      <c r="G17">
        <f t="shared" si="0"/>
        <v>25860</v>
      </c>
      <c r="I17">
        <f t="shared" si="1"/>
        <v>27300</v>
      </c>
    </row>
    <row r="18" spans="3:9" ht="12.75">
      <c r="C18" t="s">
        <v>28</v>
      </c>
      <c r="E18" s="1">
        <v>2010</v>
      </c>
      <c r="F18" s="2"/>
      <c r="G18">
        <f>CEILING(G17*1.03,10)</f>
        <v>26640</v>
      </c>
      <c r="I18">
        <f t="shared" si="1"/>
        <v>28120</v>
      </c>
    </row>
    <row r="19" spans="3:9" ht="12.75">
      <c r="C19" t="str">
        <f>C18</f>
        <v>Pay on increment</v>
      </c>
      <c r="E19" s="1">
        <v>2011</v>
      </c>
      <c r="F19" s="2"/>
      <c r="G19">
        <f t="shared" si="0"/>
        <v>27440</v>
      </c>
      <c r="I19">
        <f t="shared" si="1"/>
        <v>28970</v>
      </c>
    </row>
    <row r="20" spans="3:9" ht="12.75">
      <c r="C20" t="s">
        <v>28</v>
      </c>
      <c r="E20" s="1">
        <v>2012</v>
      </c>
      <c r="F20" s="2"/>
      <c r="G20">
        <f t="shared" si="0"/>
        <v>28270</v>
      </c>
      <c r="I20">
        <f t="shared" si="1"/>
        <v>29840</v>
      </c>
    </row>
    <row r="21" spans="3:9" ht="12.75">
      <c r="C21" t="s">
        <v>28</v>
      </c>
      <c r="E21" s="1">
        <v>2013</v>
      </c>
      <c r="F21" s="2"/>
      <c r="G21">
        <f t="shared" si="0"/>
        <v>29120</v>
      </c>
      <c r="I21">
        <f t="shared" si="1"/>
        <v>30740</v>
      </c>
    </row>
    <row r="22" spans="5:6" ht="12.75">
      <c r="E22" s="1"/>
      <c r="F22" s="2"/>
    </row>
    <row r="23" spans="5:6" ht="12.75">
      <c r="E23" s="1"/>
      <c r="F23" s="2"/>
    </row>
    <row r="24" ht="12.75">
      <c r="E24" s="1"/>
    </row>
    <row r="26" spans="3:9" ht="12.75">
      <c r="C26" s="1" t="s">
        <v>31</v>
      </c>
      <c r="E26" s="12"/>
      <c r="F26" s="1"/>
      <c r="H26" s="9">
        <f>I18</f>
        <v>28120</v>
      </c>
      <c r="I26" t="s">
        <v>41</v>
      </c>
    </row>
    <row r="27" spans="3:7" ht="12.75">
      <c r="C27" t="s">
        <v>30</v>
      </c>
      <c r="D27" s="3"/>
      <c r="F27" s="9">
        <f>G18</f>
        <v>26640</v>
      </c>
      <c r="G27" t="s">
        <v>40</v>
      </c>
    </row>
    <row r="28" spans="6:8" ht="12.75">
      <c r="F28" s="8" t="s">
        <v>3</v>
      </c>
      <c r="H28" s="8" t="s">
        <v>1</v>
      </c>
    </row>
    <row r="29" spans="4:8" ht="12.75">
      <c r="D29" s="9" t="s">
        <v>0</v>
      </c>
      <c r="F29" s="11">
        <f>F27</f>
        <v>26640</v>
      </c>
      <c r="H29">
        <f>H26</f>
        <v>28120</v>
      </c>
    </row>
    <row r="30" spans="2:6" ht="12.75">
      <c r="B30" s="16"/>
      <c r="C30" s="16"/>
      <c r="D30" s="16"/>
      <c r="E30" s="16"/>
      <c r="F30" s="16"/>
    </row>
    <row r="32" spans="4:9" ht="12.75">
      <c r="D32" s="16"/>
      <c r="E32" s="16"/>
      <c r="F32" s="16"/>
      <c r="G32" s="16"/>
      <c r="H32" s="16"/>
      <c r="I32" s="16"/>
    </row>
    <row r="33" spans="4:10" ht="12.75">
      <c r="D33" t="s">
        <v>2</v>
      </c>
      <c r="E33" t="s">
        <v>42</v>
      </c>
      <c r="H33">
        <f>H29/2</f>
        <v>14060</v>
      </c>
      <c r="J33" s="4"/>
    </row>
    <row r="34" spans="4:9" ht="14.25" customHeight="1">
      <c r="D34" t="s">
        <v>2</v>
      </c>
      <c r="E34" t="s">
        <v>43</v>
      </c>
      <c r="H34" s="4">
        <f>CEILING(F27*0.5,1)</f>
        <v>13320</v>
      </c>
      <c r="I34" s="4">
        <f>CEILING(H34*0.6,1)</f>
        <v>7992</v>
      </c>
    </row>
    <row r="35" ht="12.75">
      <c r="H35" s="4"/>
    </row>
    <row r="36" spans="7:9" ht="12.75">
      <c r="G36" s="11"/>
      <c r="I36" s="17"/>
    </row>
    <row r="37" spans="4:10" ht="12.75">
      <c r="D37" t="s">
        <v>5</v>
      </c>
      <c r="I37" s="4">
        <f>H33-G38</f>
        <v>8732</v>
      </c>
      <c r="J37" t="s">
        <v>8</v>
      </c>
    </row>
    <row r="38" spans="4:10" ht="12.75">
      <c r="D38" t="s">
        <v>6</v>
      </c>
      <c r="G38" s="13">
        <f>H34-I34</f>
        <v>5328</v>
      </c>
      <c r="I38" s="4">
        <f>I34</f>
        <v>7992</v>
      </c>
      <c r="J38" t="s">
        <v>9</v>
      </c>
    </row>
    <row r="39" ht="12.75">
      <c r="G39" s="4"/>
    </row>
    <row r="40" ht="12.75">
      <c r="H40" s="5"/>
    </row>
    <row r="41" ht="12.75">
      <c r="H41" s="5"/>
    </row>
    <row r="42" ht="12.75">
      <c r="B42" s="34"/>
    </row>
    <row r="43" spans="1:8" ht="12.75">
      <c r="A43" s="28">
        <v>1</v>
      </c>
      <c r="B43" s="28">
        <v>2</v>
      </c>
      <c r="C43" s="28">
        <v>3</v>
      </c>
      <c r="D43" s="28">
        <v>4</v>
      </c>
      <c r="E43" s="28">
        <v>5</v>
      </c>
      <c r="F43" s="28">
        <v>6</v>
      </c>
      <c r="G43" s="28">
        <v>7</v>
      </c>
      <c r="H43" s="28">
        <v>8</v>
      </c>
    </row>
    <row r="44" spans="1:8" ht="12.75">
      <c r="A44" s="45"/>
      <c r="B44" s="45" t="s">
        <v>24</v>
      </c>
      <c r="C44" s="45" t="s">
        <v>23</v>
      </c>
      <c r="D44" s="46" t="s">
        <v>7</v>
      </c>
      <c r="E44" s="46" t="s">
        <v>25</v>
      </c>
      <c r="F44" s="45" t="s">
        <v>26</v>
      </c>
      <c r="G44" s="45" t="s">
        <v>3</v>
      </c>
      <c r="H44" s="45" t="s">
        <v>4</v>
      </c>
    </row>
    <row r="45" spans="1:8" ht="12.75">
      <c r="A45" s="7"/>
      <c r="B45" s="4"/>
      <c r="D45" s="4"/>
      <c r="E45" s="4"/>
      <c r="G45" s="4"/>
      <c r="H45" s="4"/>
    </row>
    <row r="46" spans="2:10" ht="12.75">
      <c r="B46" s="4"/>
      <c r="D46" s="4"/>
      <c r="E46" s="4"/>
      <c r="G46" s="4"/>
      <c r="H46" s="4"/>
      <c r="J46" s="4"/>
    </row>
    <row r="47" spans="1:9" ht="12.75">
      <c r="A47" s="7" t="s">
        <v>32</v>
      </c>
      <c r="B47" s="4">
        <f>(H33-G38)/30*21</f>
        <v>6112.4</v>
      </c>
      <c r="C47" s="4">
        <f>CEILING(H33*0.749,1)/30*21</f>
        <v>7371.700000000001</v>
      </c>
      <c r="D47" s="4">
        <f aca="true" t="shared" si="2" ref="D47:D84">B47+C47</f>
        <v>13484.1</v>
      </c>
      <c r="E47" s="4">
        <f>I38/30*21</f>
        <v>5594.4</v>
      </c>
      <c r="F47" s="4">
        <f>CEILING(H34*0.749,1)/30*21</f>
        <v>6983.9</v>
      </c>
      <c r="G47" s="4">
        <f aca="true" t="shared" si="3" ref="G47:G84">E47+F47</f>
        <v>12578.3</v>
      </c>
      <c r="H47" s="4">
        <f aca="true" t="shared" si="4" ref="H47:H64">D47-G47</f>
        <v>905.8000000000011</v>
      </c>
      <c r="I47" t="s">
        <v>33</v>
      </c>
    </row>
    <row r="48" spans="1:8" ht="12.75">
      <c r="A48" s="7" t="s">
        <v>16</v>
      </c>
      <c r="B48" s="4">
        <f>H33-G38</f>
        <v>8732</v>
      </c>
      <c r="C48">
        <f>CEILING(H33*0.789,1)</f>
        <v>11094</v>
      </c>
      <c r="D48" s="4">
        <f t="shared" si="2"/>
        <v>19826</v>
      </c>
      <c r="E48" s="4">
        <f>I38</f>
        <v>7992</v>
      </c>
      <c r="F48">
        <f>CEILING(H34*0.789,1)</f>
        <v>10510</v>
      </c>
      <c r="G48" s="4">
        <f t="shared" si="3"/>
        <v>18502</v>
      </c>
      <c r="H48" s="4">
        <f t="shared" si="4"/>
        <v>1324</v>
      </c>
    </row>
    <row r="49" spans="1:10" ht="12.75">
      <c r="A49" s="7" t="s">
        <v>17</v>
      </c>
      <c r="B49" s="4">
        <f>H33-G38</f>
        <v>8732</v>
      </c>
      <c r="C49">
        <f>CEILING(H33*0.789,1)</f>
        <v>11094</v>
      </c>
      <c r="D49" s="4">
        <f t="shared" si="2"/>
        <v>19826</v>
      </c>
      <c r="E49" s="4">
        <f>I38</f>
        <v>7992</v>
      </c>
      <c r="F49">
        <f>CEILING(H34*0.789,1)</f>
        <v>10510</v>
      </c>
      <c r="G49" s="4">
        <f t="shared" si="3"/>
        <v>18502</v>
      </c>
      <c r="H49" s="4">
        <f t="shared" si="4"/>
        <v>1324</v>
      </c>
      <c r="J49" s="4"/>
    </row>
    <row r="50" spans="1:10" ht="12.75">
      <c r="A50" s="7" t="s">
        <v>18</v>
      </c>
      <c r="B50" s="4">
        <f>H33-G38</f>
        <v>8732</v>
      </c>
      <c r="C50">
        <f>CEILING(H33*0.789,1)</f>
        <v>11094</v>
      </c>
      <c r="D50" s="4">
        <f t="shared" si="2"/>
        <v>19826</v>
      </c>
      <c r="E50" s="4">
        <f>I38</f>
        <v>7992</v>
      </c>
      <c r="F50">
        <f>CEILING(H34*0.789,1)</f>
        <v>10510</v>
      </c>
      <c r="G50" s="4">
        <f t="shared" si="3"/>
        <v>18502</v>
      </c>
      <c r="H50" s="4">
        <f t="shared" si="4"/>
        <v>1324</v>
      </c>
      <c r="J50" s="4"/>
    </row>
    <row r="51" spans="1:10" ht="12.75">
      <c r="A51" s="7" t="s">
        <v>19</v>
      </c>
      <c r="B51" s="4">
        <f>H33-G38</f>
        <v>8732</v>
      </c>
      <c r="C51">
        <f>CEILING(H33*0.855,1)</f>
        <v>12022</v>
      </c>
      <c r="D51" s="4">
        <f t="shared" si="2"/>
        <v>20754</v>
      </c>
      <c r="E51" s="4">
        <f>I38</f>
        <v>7992</v>
      </c>
      <c r="F51">
        <f>CEILING(H34*0.855,1)</f>
        <v>11389</v>
      </c>
      <c r="G51" s="4">
        <f t="shared" si="3"/>
        <v>19381</v>
      </c>
      <c r="H51" s="4">
        <f t="shared" si="4"/>
        <v>1373</v>
      </c>
      <c r="J51" s="4"/>
    </row>
    <row r="52" spans="1:10" ht="12.75">
      <c r="A52" s="7" t="s">
        <v>20</v>
      </c>
      <c r="B52" s="4">
        <f>H33-G38</f>
        <v>8732</v>
      </c>
      <c r="C52">
        <f>CEILING(H33*0.855,1)</f>
        <v>12022</v>
      </c>
      <c r="D52" s="4">
        <f t="shared" si="2"/>
        <v>20754</v>
      </c>
      <c r="E52" s="4">
        <f>I38</f>
        <v>7992</v>
      </c>
      <c r="F52">
        <f>CEILING(H34*0.855,1)</f>
        <v>11389</v>
      </c>
      <c r="G52" s="4">
        <f t="shared" si="3"/>
        <v>19381</v>
      </c>
      <c r="H52" s="4">
        <f t="shared" si="4"/>
        <v>1373</v>
      </c>
      <c r="J52" s="4"/>
    </row>
    <row r="53" spans="1:10" ht="12.75">
      <c r="A53" s="7" t="s">
        <v>21</v>
      </c>
      <c r="B53" s="4">
        <f>H33-G38</f>
        <v>8732</v>
      </c>
      <c r="C53">
        <f>CEILING(H33*0.855,1)</f>
        <v>12022</v>
      </c>
      <c r="D53" s="4">
        <f t="shared" si="2"/>
        <v>20754</v>
      </c>
      <c r="E53" s="4">
        <f>I38</f>
        <v>7992</v>
      </c>
      <c r="F53">
        <f>CEILING(H34*0.855,1)</f>
        <v>11389</v>
      </c>
      <c r="G53" s="4">
        <f t="shared" si="3"/>
        <v>19381</v>
      </c>
      <c r="H53" s="4">
        <f t="shared" si="4"/>
        <v>1373</v>
      </c>
      <c r="J53" s="4"/>
    </row>
    <row r="54" spans="1:10" ht="12.75">
      <c r="A54" s="7" t="s">
        <v>34</v>
      </c>
      <c r="B54" s="4">
        <f>H33-G38</f>
        <v>8732</v>
      </c>
      <c r="C54">
        <f>CEILING(H33*0.905,1)</f>
        <v>12725</v>
      </c>
      <c r="D54" s="4">
        <f t="shared" si="2"/>
        <v>21457</v>
      </c>
      <c r="E54" s="4">
        <f>I38</f>
        <v>7992</v>
      </c>
      <c r="F54">
        <f>CEILING(H34*0.905,1)</f>
        <v>12055</v>
      </c>
      <c r="G54" s="4">
        <f t="shared" si="3"/>
        <v>20047</v>
      </c>
      <c r="H54" s="4">
        <f t="shared" si="4"/>
        <v>1410</v>
      </c>
      <c r="J54" s="4"/>
    </row>
    <row r="55" spans="1:10" ht="12.75">
      <c r="A55" s="7" t="s">
        <v>22</v>
      </c>
      <c r="B55" s="4">
        <f>H33-G38</f>
        <v>8732</v>
      </c>
      <c r="C55">
        <f>CEILING(H33*0.905,1)</f>
        <v>12725</v>
      </c>
      <c r="D55" s="4">
        <f t="shared" si="2"/>
        <v>21457</v>
      </c>
      <c r="E55" s="4">
        <f>I38</f>
        <v>7992</v>
      </c>
      <c r="F55">
        <f>CEILING(H34*0.905,1)</f>
        <v>12055</v>
      </c>
      <c r="G55" s="4">
        <f t="shared" si="3"/>
        <v>20047</v>
      </c>
      <c r="H55" s="4">
        <f t="shared" si="4"/>
        <v>1410</v>
      </c>
      <c r="J55" s="4"/>
    </row>
    <row r="56" spans="1:10" ht="12.75">
      <c r="A56" s="7" t="s">
        <v>11</v>
      </c>
      <c r="B56" s="4">
        <f>H33-G38</f>
        <v>8732</v>
      </c>
      <c r="C56">
        <f>CEILING(H33*0.905,1)</f>
        <v>12725</v>
      </c>
      <c r="D56" s="4">
        <f t="shared" si="2"/>
        <v>21457</v>
      </c>
      <c r="E56" s="4">
        <f>I38</f>
        <v>7992</v>
      </c>
      <c r="F56">
        <f>CEILING(H34*0.905,1)</f>
        <v>12055</v>
      </c>
      <c r="G56" s="4">
        <f t="shared" si="3"/>
        <v>20047</v>
      </c>
      <c r="H56" s="4">
        <f t="shared" si="4"/>
        <v>1410</v>
      </c>
      <c r="J56" s="4"/>
    </row>
    <row r="57" spans="1:10" ht="12.75">
      <c r="A57" s="7" t="s">
        <v>12</v>
      </c>
      <c r="B57" s="4">
        <f>H33-G38</f>
        <v>8732</v>
      </c>
      <c r="C57">
        <f>CEILING(H33*0.884,1)</f>
        <v>12430</v>
      </c>
      <c r="D57" s="4">
        <f t="shared" si="2"/>
        <v>21162</v>
      </c>
      <c r="E57" s="4">
        <f>I38</f>
        <v>7992</v>
      </c>
      <c r="F57">
        <f>CEILING(H34*0.884,1)</f>
        <v>11775</v>
      </c>
      <c r="G57" s="4">
        <f t="shared" si="3"/>
        <v>19767</v>
      </c>
      <c r="H57" s="4">
        <f t="shared" si="4"/>
        <v>1395</v>
      </c>
      <c r="J57" s="4"/>
    </row>
    <row r="58" spans="1:10" ht="12.75">
      <c r="A58" s="7" t="s">
        <v>13</v>
      </c>
      <c r="B58" s="4">
        <f>H33-G38</f>
        <v>8732</v>
      </c>
      <c r="C58">
        <f>CEILING(H33*0.884,1)</f>
        <v>12430</v>
      </c>
      <c r="D58" s="4">
        <f t="shared" si="2"/>
        <v>21162</v>
      </c>
      <c r="E58" s="4">
        <f>I38</f>
        <v>7992</v>
      </c>
      <c r="F58">
        <f>CEILING(H34*0.884,1)</f>
        <v>11775</v>
      </c>
      <c r="G58" s="4">
        <f t="shared" si="3"/>
        <v>19767</v>
      </c>
      <c r="H58" s="4">
        <f t="shared" si="4"/>
        <v>1395</v>
      </c>
      <c r="J58" s="4"/>
    </row>
    <row r="59" spans="1:10" ht="12.75">
      <c r="A59" s="7" t="s">
        <v>15</v>
      </c>
      <c r="B59" s="4">
        <f>H33-G38</f>
        <v>8732</v>
      </c>
      <c r="C59">
        <f>CEILING(H33*0.884,1)</f>
        <v>12430</v>
      </c>
      <c r="D59" s="4">
        <f t="shared" si="2"/>
        <v>21162</v>
      </c>
      <c r="E59" s="4">
        <f>I38</f>
        <v>7992</v>
      </c>
      <c r="F59">
        <f>CEILING(H34*0.884,1)</f>
        <v>11775</v>
      </c>
      <c r="G59" s="4">
        <f t="shared" si="3"/>
        <v>19767</v>
      </c>
      <c r="H59" s="4">
        <f t="shared" si="4"/>
        <v>1395</v>
      </c>
      <c r="J59" s="4"/>
    </row>
    <row r="60" spans="1:10" ht="12.75">
      <c r="A60" s="7" t="s">
        <v>16</v>
      </c>
      <c r="B60" s="4">
        <f>H33-G38</f>
        <v>8732</v>
      </c>
      <c r="C60">
        <f>CEILING(H33*0.913,1)</f>
        <v>12837</v>
      </c>
      <c r="D60" s="4">
        <f t="shared" si="2"/>
        <v>21569</v>
      </c>
      <c r="E60" s="4">
        <f>I38</f>
        <v>7992</v>
      </c>
      <c r="F60">
        <f>CEILING(H34*0.913,1)</f>
        <v>12162</v>
      </c>
      <c r="G60" s="4">
        <f t="shared" si="3"/>
        <v>20154</v>
      </c>
      <c r="H60" s="4">
        <f t="shared" si="4"/>
        <v>1415</v>
      </c>
      <c r="J60" s="4"/>
    </row>
    <row r="61" spans="1:10" ht="12.75">
      <c r="A61" s="7" t="s">
        <v>17</v>
      </c>
      <c r="B61" s="4">
        <f>H33-G38</f>
        <v>8732</v>
      </c>
      <c r="C61">
        <f>CEILING(H33*0.913,1)</f>
        <v>12837</v>
      </c>
      <c r="D61" s="4">
        <f t="shared" si="2"/>
        <v>21569</v>
      </c>
      <c r="E61" s="4">
        <f>I38</f>
        <v>7992</v>
      </c>
      <c r="F61">
        <f>CEILING(H34*0.913,1)</f>
        <v>12162</v>
      </c>
      <c r="G61" s="4">
        <f t="shared" si="3"/>
        <v>20154</v>
      </c>
      <c r="H61" s="4">
        <f t="shared" si="4"/>
        <v>1415</v>
      </c>
      <c r="J61" s="4"/>
    </row>
    <row r="62" spans="1:10" ht="12.75">
      <c r="A62" s="7" t="s">
        <v>18</v>
      </c>
      <c r="B62" s="4">
        <f>H33-G38</f>
        <v>8732</v>
      </c>
      <c r="C62">
        <f>CEILING(H33*0.913,1)</f>
        <v>12837</v>
      </c>
      <c r="D62" s="4">
        <f t="shared" si="2"/>
        <v>21569</v>
      </c>
      <c r="E62" s="4">
        <f>I38</f>
        <v>7992</v>
      </c>
      <c r="F62">
        <f>CEILING(H34*0.913,1)</f>
        <v>12162</v>
      </c>
      <c r="G62" s="4">
        <f t="shared" si="3"/>
        <v>20154</v>
      </c>
      <c r="H62" s="4">
        <f t="shared" si="4"/>
        <v>1415</v>
      </c>
      <c r="J62" s="4"/>
    </row>
    <row r="63" spans="1:10" ht="12.75">
      <c r="A63" s="7" t="s">
        <v>19</v>
      </c>
      <c r="B63" s="4">
        <f>H33-G38</f>
        <v>8732</v>
      </c>
      <c r="C63">
        <f>CEILING(H33*0.981,1)</f>
        <v>13793</v>
      </c>
      <c r="D63" s="4">
        <f t="shared" si="2"/>
        <v>22525</v>
      </c>
      <c r="E63" s="4">
        <f>I38</f>
        <v>7992</v>
      </c>
      <c r="F63">
        <f>CEILING(H34*0.981,1)</f>
        <v>13067</v>
      </c>
      <c r="G63" s="4">
        <f t="shared" si="3"/>
        <v>21059</v>
      </c>
      <c r="H63" s="4">
        <f t="shared" si="4"/>
        <v>1466</v>
      </c>
      <c r="J63" s="4"/>
    </row>
    <row r="64" spans="1:10" ht="12.75">
      <c r="A64" s="7" t="s">
        <v>20</v>
      </c>
      <c r="B64" s="4">
        <f>H33-G38</f>
        <v>8732</v>
      </c>
      <c r="C64">
        <f>CEILING(H33*0.981,1)</f>
        <v>13793</v>
      </c>
      <c r="D64" s="4">
        <f t="shared" si="2"/>
        <v>22525</v>
      </c>
      <c r="E64" s="4">
        <f>I38</f>
        <v>7992</v>
      </c>
      <c r="F64">
        <f>CEILING(H34*0.981,1)</f>
        <v>13067</v>
      </c>
      <c r="G64" s="4">
        <f t="shared" si="3"/>
        <v>21059</v>
      </c>
      <c r="H64" s="4">
        <f t="shared" si="4"/>
        <v>1466</v>
      </c>
      <c r="J64" s="4"/>
    </row>
    <row r="65" spans="1:10" ht="12.75">
      <c r="A65" s="7" t="s">
        <v>21</v>
      </c>
      <c r="B65" s="4">
        <f>H33-G38</f>
        <v>8732</v>
      </c>
      <c r="C65">
        <f>CEILING(H33*0.981,1)</f>
        <v>13793</v>
      </c>
      <c r="D65" s="4">
        <f t="shared" si="2"/>
        <v>22525</v>
      </c>
      <c r="E65" s="4">
        <f>I38</f>
        <v>7992</v>
      </c>
      <c r="F65">
        <f>CEILING(H34*0.981,1)</f>
        <v>13067</v>
      </c>
      <c r="G65" s="4">
        <f t="shared" si="3"/>
        <v>21059</v>
      </c>
      <c r="H65" s="4">
        <f aca="true" t="shared" si="5" ref="H65:H84">D65-G65</f>
        <v>1466</v>
      </c>
      <c r="J65" s="4"/>
    </row>
    <row r="66" spans="1:10" ht="12.75">
      <c r="A66" s="7" t="s">
        <v>35</v>
      </c>
      <c r="B66" s="4">
        <f>H33-G38</f>
        <v>8732</v>
      </c>
      <c r="C66">
        <f>CEILING(H33*1.003,1)</f>
        <v>14103</v>
      </c>
      <c r="D66" s="4">
        <f t="shared" si="2"/>
        <v>22835</v>
      </c>
      <c r="E66" s="4">
        <f>I38</f>
        <v>7992</v>
      </c>
      <c r="F66">
        <f>CEILING(H34*1.003,1)</f>
        <v>13360</v>
      </c>
      <c r="G66" s="4">
        <f t="shared" si="3"/>
        <v>21352</v>
      </c>
      <c r="H66" s="4">
        <f t="shared" si="5"/>
        <v>1483</v>
      </c>
      <c r="J66" s="4"/>
    </row>
    <row r="67" spans="1:10" ht="12.75">
      <c r="A67" s="7" t="s">
        <v>22</v>
      </c>
      <c r="B67" s="4">
        <f>H33-G38</f>
        <v>8732</v>
      </c>
      <c r="C67">
        <f>CEILING(H33*1.003,1)</f>
        <v>14103</v>
      </c>
      <c r="D67" s="4">
        <f t="shared" si="2"/>
        <v>22835</v>
      </c>
      <c r="E67" s="4">
        <f>I38</f>
        <v>7992</v>
      </c>
      <c r="F67">
        <f>CEILING(H34*1.003,1)</f>
        <v>13360</v>
      </c>
      <c r="G67" s="4">
        <f t="shared" si="3"/>
        <v>21352</v>
      </c>
      <c r="H67" s="4">
        <f t="shared" si="5"/>
        <v>1483</v>
      </c>
      <c r="J67" s="4"/>
    </row>
    <row r="68" spans="1:10" ht="12.75">
      <c r="A68" s="7" t="s">
        <v>11</v>
      </c>
      <c r="B68" s="4">
        <f>H33-G38</f>
        <v>8732</v>
      </c>
      <c r="C68">
        <f>CEILING(H33*1.003,1)</f>
        <v>14103</v>
      </c>
      <c r="D68" s="4">
        <f t="shared" si="2"/>
        <v>22835</v>
      </c>
      <c r="E68" s="4">
        <f>I38</f>
        <v>7992</v>
      </c>
      <c r="F68">
        <f>CEILING(H34*1.003,1)</f>
        <v>13360</v>
      </c>
      <c r="G68" s="4">
        <f t="shared" si="3"/>
        <v>21352</v>
      </c>
      <c r="H68" s="4">
        <f t="shared" si="5"/>
        <v>1483</v>
      </c>
      <c r="J68" s="4"/>
    </row>
    <row r="69" spans="1:10" ht="12.75">
      <c r="A69" s="7" t="s">
        <v>12</v>
      </c>
      <c r="B69" s="4">
        <f>H33-G38</f>
        <v>8732</v>
      </c>
      <c r="C69">
        <f>CEILING(H33*1.005,1)</f>
        <v>14131</v>
      </c>
      <c r="D69" s="4">
        <f t="shared" si="2"/>
        <v>22863</v>
      </c>
      <c r="E69" s="4">
        <f>I38</f>
        <v>7992</v>
      </c>
      <c r="F69">
        <f>CEILING(H34*1.005,1)</f>
        <v>13387</v>
      </c>
      <c r="G69" s="4">
        <f t="shared" si="3"/>
        <v>21379</v>
      </c>
      <c r="H69" s="4">
        <f t="shared" si="5"/>
        <v>1484</v>
      </c>
      <c r="J69" s="4"/>
    </row>
    <row r="70" spans="1:10" ht="12.75">
      <c r="A70" s="7" t="s">
        <v>13</v>
      </c>
      <c r="B70" s="4">
        <f>H33-G38</f>
        <v>8732</v>
      </c>
      <c r="C70">
        <f>CEILING(H33*1.005,1)</f>
        <v>14131</v>
      </c>
      <c r="D70" s="4">
        <f t="shared" si="2"/>
        <v>22863</v>
      </c>
      <c r="E70" s="4">
        <f>I38</f>
        <v>7992</v>
      </c>
      <c r="F70">
        <f>CEILING(H34*1.005,1)</f>
        <v>13387</v>
      </c>
      <c r="G70" s="4">
        <f t="shared" si="3"/>
        <v>21379</v>
      </c>
      <c r="H70" s="4">
        <f t="shared" si="5"/>
        <v>1484</v>
      </c>
      <c r="J70" s="4"/>
    </row>
    <row r="71" spans="1:10" ht="12.75">
      <c r="A71" s="7" t="s">
        <v>15</v>
      </c>
      <c r="B71" s="4">
        <f>H33-G38</f>
        <v>8732</v>
      </c>
      <c r="C71">
        <f>CEILING(H33*1.005,1)</f>
        <v>14131</v>
      </c>
      <c r="D71" s="4">
        <f t="shared" si="2"/>
        <v>22863</v>
      </c>
      <c r="E71" s="4">
        <f>I38</f>
        <v>7992</v>
      </c>
      <c r="F71">
        <f>CEILING(H34*1.005,1)</f>
        <v>13387</v>
      </c>
      <c r="G71" s="4">
        <f t="shared" si="3"/>
        <v>21379</v>
      </c>
      <c r="H71" s="4">
        <f t="shared" si="5"/>
        <v>1484</v>
      </c>
      <c r="J71" s="4"/>
    </row>
    <row r="72" spans="1:10" ht="12.75">
      <c r="A72" s="7" t="s">
        <v>16</v>
      </c>
      <c r="B72" s="4">
        <f>H33-G38</f>
        <v>8732</v>
      </c>
      <c r="C72">
        <f>CEILING(H33*1.026,1)</f>
        <v>14426</v>
      </c>
      <c r="D72" s="4">
        <f t="shared" si="2"/>
        <v>23158</v>
      </c>
      <c r="E72" s="4">
        <f>I38</f>
        <v>7992</v>
      </c>
      <c r="F72">
        <f>CEILING(H34*1.026,1)</f>
        <v>13667</v>
      </c>
      <c r="G72" s="4">
        <f t="shared" si="3"/>
        <v>21659</v>
      </c>
      <c r="H72" s="4">
        <f t="shared" si="5"/>
        <v>1499</v>
      </c>
      <c r="J72" s="4"/>
    </row>
    <row r="73" spans="1:10" ht="12.75">
      <c r="A73" s="7" t="s">
        <v>17</v>
      </c>
      <c r="B73" s="4">
        <f>H33-G38</f>
        <v>8732</v>
      </c>
      <c r="C73">
        <f>CEILING(H33*1.026,1)</f>
        <v>14426</v>
      </c>
      <c r="D73" s="4">
        <f t="shared" si="2"/>
        <v>23158</v>
      </c>
      <c r="E73" s="4">
        <f>I38</f>
        <v>7992</v>
      </c>
      <c r="F73">
        <f>CEILING(H34*1.026,1)</f>
        <v>13667</v>
      </c>
      <c r="G73" s="4">
        <f t="shared" si="3"/>
        <v>21659</v>
      </c>
      <c r="H73" s="4">
        <f t="shared" si="5"/>
        <v>1499</v>
      </c>
      <c r="J73" s="4"/>
    </row>
    <row r="74" spans="1:10" ht="12.75">
      <c r="A74" s="7" t="s">
        <v>18</v>
      </c>
      <c r="B74" s="4">
        <f>H33-G38</f>
        <v>8732</v>
      </c>
      <c r="C74">
        <f>CEILING(H33*1.026,1)</f>
        <v>14426</v>
      </c>
      <c r="D74" s="4">
        <f t="shared" si="2"/>
        <v>23158</v>
      </c>
      <c r="E74" s="4">
        <f>I38</f>
        <v>7992</v>
      </c>
      <c r="F74">
        <f>CEILING(H34*1.026,1)</f>
        <v>13667</v>
      </c>
      <c r="G74" s="4">
        <f t="shared" si="3"/>
        <v>21659</v>
      </c>
      <c r="H74" s="4">
        <f t="shared" si="5"/>
        <v>1499</v>
      </c>
      <c r="J74" s="4"/>
    </row>
    <row r="75" spans="1:10" ht="12.75">
      <c r="A75" s="7" t="s">
        <v>19</v>
      </c>
      <c r="B75" s="4">
        <f>H33-G38</f>
        <v>8732</v>
      </c>
      <c r="C75">
        <f>CEILING(H33*1.079,1)</f>
        <v>15171</v>
      </c>
      <c r="D75" s="4">
        <f t="shared" si="2"/>
        <v>23903</v>
      </c>
      <c r="E75" s="4">
        <f>I38</f>
        <v>7992</v>
      </c>
      <c r="F75">
        <f>CEILING(H34*1.079,1)</f>
        <v>14373</v>
      </c>
      <c r="G75" s="4">
        <f t="shared" si="3"/>
        <v>22365</v>
      </c>
      <c r="H75" s="4">
        <f t="shared" si="5"/>
        <v>1538</v>
      </c>
      <c r="J75" s="4"/>
    </row>
    <row r="76" spans="1:10" ht="12.75">
      <c r="A76" s="7" t="s">
        <v>20</v>
      </c>
      <c r="B76" s="4">
        <f>H33-G38</f>
        <v>8732</v>
      </c>
      <c r="C76">
        <f>CEILING(H33*1.079,1)</f>
        <v>15171</v>
      </c>
      <c r="D76" s="4">
        <f t="shared" si="2"/>
        <v>23903</v>
      </c>
      <c r="E76" s="4">
        <f>I38</f>
        <v>7992</v>
      </c>
      <c r="F76">
        <f>CEILING(H34*1.079,1)</f>
        <v>14373</v>
      </c>
      <c r="G76" s="4">
        <f t="shared" si="3"/>
        <v>22365</v>
      </c>
      <c r="H76" s="4">
        <f t="shared" si="5"/>
        <v>1538</v>
      </c>
      <c r="J76" s="4"/>
    </row>
    <row r="77" spans="1:8" ht="12.75">
      <c r="A77" s="7" t="s">
        <v>21</v>
      </c>
      <c r="B77" s="4">
        <f>H33-G38</f>
        <v>8732</v>
      </c>
      <c r="C77">
        <f>CEILING(H33*1.079,1)</f>
        <v>15171</v>
      </c>
      <c r="D77" s="4">
        <f t="shared" si="2"/>
        <v>23903</v>
      </c>
      <c r="E77" s="4">
        <f>I38</f>
        <v>7992</v>
      </c>
      <c r="F77">
        <f>CEILING(H34*1.079,1)</f>
        <v>14373</v>
      </c>
      <c r="G77" s="4">
        <f t="shared" si="3"/>
        <v>22365</v>
      </c>
      <c r="H77" s="4">
        <f t="shared" si="5"/>
        <v>1538</v>
      </c>
    </row>
    <row r="78" spans="1:8" ht="12.75">
      <c r="A78" s="7" t="s">
        <v>44</v>
      </c>
      <c r="B78" s="4">
        <f>H33-G38</f>
        <v>8732</v>
      </c>
      <c r="C78">
        <f>CEILING(H33*1.124,1)</f>
        <v>15804</v>
      </c>
      <c r="D78" s="4">
        <f t="shared" si="2"/>
        <v>24536</v>
      </c>
      <c r="E78" s="4">
        <f>I38</f>
        <v>7992</v>
      </c>
      <c r="F78">
        <f>CEILING(H34*1.124,1)</f>
        <v>14972</v>
      </c>
      <c r="G78" s="4">
        <f t="shared" si="3"/>
        <v>22964</v>
      </c>
      <c r="H78" s="4">
        <f t="shared" si="5"/>
        <v>1572</v>
      </c>
    </row>
    <row r="79" spans="1:8" ht="12.75">
      <c r="A79" s="7" t="s">
        <v>22</v>
      </c>
      <c r="B79" s="4">
        <f>H33-G38</f>
        <v>8732</v>
      </c>
      <c r="C79">
        <f>CEILING(H33*1.124,1)</f>
        <v>15804</v>
      </c>
      <c r="D79" s="4">
        <f t="shared" si="2"/>
        <v>24536</v>
      </c>
      <c r="E79" s="4">
        <f>I38</f>
        <v>7992</v>
      </c>
      <c r="F79">
        <f>CEILING(H34*1.124,1)</f>
        <v>14972</v>
      </c>
      <c r="G79" s="4">
        <f t="shared" si="3"/>
        <v>22964</v>
      </c>
      <c r="H79" s="4">
        <f t="shared" si="5"/>
        <v>1572</v>
      </c>
    </row>
    <row r="80" spans="1:8" ht="12.75">
      <c r="A80">
        <v>3</v>
      </c>
      <c r="B80" s="4">
        <f>H33-G38</f>
        <v>8732</v>
      </c>
      <c r="C80">
        <f>CEILING(H33*1.124,1)</f>
        <v>15804</v>
      </c>
      <c r="D80" s="4">
        <f t="shared" si="2"/>
        <v>24536</v>
      </c>
      <c r="E80" s="4">
        <f>I38</f>
        <v>7992</v>
      </c>
      <c r="F80">
        <f>CEILING(H34*1.124,1)</f>
        <v>14972</v>
      </c>
      <c r="G80" s="4">
        <f t="shared" si="3"/>
        <v>22964</v>
      </c>
      <c r="H80" s="4">
        <f t="shared" si="5"/>
        <v>1572</v>
      </c>
    </row>
    <row r="81" spans="1:8" ht="12.75">
      <c r="A81">
        <v>4</v>
      </c>
      <c r="B81" s="4">
        <f>H33-G38</f>
        <v>8732</v>
      </c>
      <c r="C81">
        <f>CEILING(H33*1.124,1)</f>
        <v>15804</v>
      </c>
      <c r="D81" s="4">
        <f t="shared" si="2"/>
        <v>24536</v>
      </c>
      <c r="E81" s="4">
        <f>I38</f>
        <v>7992</v>
      </c>
      <c r="F81">
        <f>CEILING(H34*1.124,1)</f>
        <v>14972</v>
      </c>
      <c r="G81" s="4">
        <f t="shared" si="3"/>
        <v>22964</v>
      </c>
      <c r="H81" s="4">
        <f t="shared" si="5"/>
        <v>1572</v>
      </c>
    </row>
    <row r="82" spans="1:8" ht="12.75">
      <c r="A82">
        <v>5</v>
      </c>
      <c r="B82" s="4">
        <f>H33-G38</f>
        <v>8732</v>
      </c>
      <c r="C82">
        <f>CEILING(H33*1.124,1)</f>
        <v>15804</v>
      </c>
      <c r="D82" s="4">
        <f t="shared" si="2"/>
        <v>24536</v>
      </c>
      <c r="E82" s="4">
        <f>I38</f>
        <v>7992</v>
      </c>
      <c r="F82">
        <f>CEILING(H34*1.124,1)</f>
        <v>14972</v>
      </c>
      <c r="G82" s="4">
        <f t="shared" si="3"/>
        <v>22964</v>
      </c>
      <c r="H82" s="4">
        <f t="shared" si="5"/>
        <v>1572</v>
      </c>
    </row>
    <row r="83" spans="1:8" ht="12.75">
      <c r="A83">
        <v>6</v>
      </c>
      <c r="B83" s="4">
        <f>H33-G38</f>
        <v>8732</v>
      </c>
      <c r="C83">
        <f>CEILING(H33*1.124,1)</f>
        <v>15804</v>
      </c>
      <c r="D83" s="4">
        <f t="shared" si="2"/>
        <v>24536</v>
      </c>
      <c r="E83" s="4">
        <f>I38</f>
        <v>7992</v>
      </c>
      <c r="F83">
        <f>CEILING(H34*1.124,1)</f>
        <v>14972</v>
      </c>
      <c r="G83" s="4">
        <f t="shared" si="3"/>
        <v>22964</v>
      </c>
      <c r="H83" s="4">
        <f t="shared" si="5"/>
        <v>1572</v>
      </c>
    </row>
    <row r="84" spans="1:8" ht="12.75">
      <c r="A84">
        <v>7</v>
      </c>
      <c r="B84" s="4">
        <f>H33-G38</f>
        <v>8732</v>
      </c>
      <c r="C84">
        <f>CEILING(H33*1.148,1)</f>
        <v>16141</v>
      </c>
      <c r="D84" s="4">
        <f t="shared" si="2"/>
        <v>24873</v>
      </c>
      <c r="E84" s="4">
        <f>I38</f>
        <v>7992</v>
      </c>
      <c r="F84">
        <f>CEILING(H34*1.148,1)</f>
        <v>15292</v>
      </c>
      <c r="G84" s="4">
        <f t="shared" si="3"/>
        <v>23284</v>
      </c>
      <c r="H84" s="4">
        <f t="shared" si="5"/>
        <v>1589</v>
      </c>
    </row>
    <row r="87" spans="1:9" ht="12.75">
      <c r="A87" s="22"/>
      <c r="B87" s="22"/>
      <c r="C87" s="22"/>
      <c r="D87" s="22"/>
      <c r="E87" s="22"/>
      <c r="F87" s="22"/>
      <c r="G87" s="22"/>
      <c r="H87" s="22"/>
      <c r="I87" s="22"/>
    </row>
    <row r="88" spans="1:9" ht="12.75">
      <c r="A88" s="22"/>
      <c r="B88" s="22" t="s">
        <v>47</v>
      </c>
      <c r="C88" t="s">
        <v>46</v>
      </c>
      <c r="H88" s="5">
        <f>SUM(H47:H87)</f>
        <v>55087.8</v>
      </c>
      <c r="I88" s="22"/>
    </row>
    <row r="89" spans="1:9" ht="12.75">
      <c r="A89" s="22"/>
      <c r="B89" s="22"/>
      <c r="C89" s="22"/>
      <c r="D89" s="22"/>
      <c r="E89" s="22"/>
      <c r="F89" s="22"/>
      <c r="G89" s="22"/>
      <c r="H89" s="22"/>
      <c r="I89" s="22"/>
    </row>
    <row r="90" spans="1:9" ht="12.75">
      <c r="A90" s="22"/>
      <c r="B90" s="22"/>
      <c r="C90" s="22"/>
      <c r="D90" s="22"/>
      <c r="E90" s="22"/>
      <c r="F90" s="22"/>
      <c r="G90" s="22"/>
      <c r="H90" s="22"/>
      <c r="I90" s="22"/>
    </row>
    <row r="91" spans="1:9" ht="12.75">
      <c r="A91" s="22"/>
      <c r="B91" s="22"/>
      <c r="C91" s="22"/>
      <c r="D91" s="22"/>
      <c r="E91" s="22"/>
      <c r="F91" s="22"/>
      <c r="G91" s="22"/>
      <c r="H91" s="22"/>
      <c r="I91" s="22"/>
    </row>
    <row r="92" spans="1:9" ht="12.75">
      <c r="A92" s="22"/>
      <c r="B92" s="22"/>
      <c r="C92" s="22"/>
      <c r="D92" s="22"/>
      <c r="E92" s="22"/>
      <c r="F92" s="22"/>
      <c r="G92" s="22"/>
      <c r="H92" s="22"/>
      <c r="I92" s="22"/>
    </row>
    <row r="93" spans="1:9" ht="12.75">
      <c r="A93" s="22"/>
      <c r="B93" s="23"/>
      <c r="C93" s="22"/>
      <c r="D93" s="22"/>
      <c r="E93" s="23"/>
      <c r="F93" s="22"/>
      <c r="G93" s="22"/>
      <c r="H93" s="22"/>
      <c r="I93" s="22"/>
    </row>
    <row r="94" spans="1:9" ht="12.75">
      <c r="A94" s="22"/>
      <c r="B94" s="22"/>
      <c r="C94" s="22"/>
      <c r="D94" s="22"/>
      <c r="E94" s="23"/>
      <c r="F94" s="22"/>
      <c r="G94" s="22"/>
      <c r="H94" s="22"/>
      <c r="I94" s="22"/>
    </row>
    <row r="95" spans="1:9" ht="12.75">
      <c r="A95" s="22"/>
      <c r="B95" s="23"/>
      <c r="C95" s="22"/>
      <c r="D95" s="22"/>
      <c r="E95" s="24"/>
      <c r="F95" s="22"/>
      <c r="G95" s="22"/>
      <c r="H95" s="22"/>
      <c r="I95" s="22"/>
    </row>
    <row r="96" spans="1:9" ht="12.75">
      <c r="A96" s="22"/>
      <c r="B96" s="22"/>
      <c r="C96" s="22"/>
      <c r="D96" s="22"/>
      <c r="E96" s="23"/>
      <c r="F96" s="22"/>
      <c r="G96" s="22"/>
      <c r="H96" s="22"/>
      <c r="I96" s="22"/>
    </row>
    <row r="97" spans="1:9" ht="12.75">
      <c r="A97" s="22"/>
      <c r="B97" s="23"/>
      <c r="C97" s="22"/>
      <c r="D97" s="22"/>
      <c r="E97" s="22"/>
      <c r="F97" s="22"/>
      <c r="G97" s="22"/>
      <c r="H97" s="22"/>
      <c r="I97" s="22"/>
    </row>
    <row r="98" spans="1:9" ht="12.75">
      <c r="A98" s="22"/>
      <c r="B98" s="23"/>
      <c r="C98" s="22"/>
      <c r="D98" s="22"/>
      <c r="E98" s="22"/>
      <c r="F98" s="22"/>
      <c r="G98" s="22"/>
      <c r="H98" s="22"/>
      <c r="I98" s="22"/>
    </row>
    <row r="99" spans="1:10" ht="12.75">
      <c r="A99" s="22"/>
      <c r="B99" s="23"/>
      <c r="C99" s="22"/>
      <c r="D99" s="22"/>
      <c r="E99" s="22"/>
      <c r="F99" s="22"/>
      <c r="G99" s="22"/>
      <c r="H99" s="22"/>
      <c r="I99" s="25"/>
      <c r="J99" s="6"/>
    </row>
    <row r="100" spans="1:9" ht="12.75">
      <c r="A100" s="22"/>
      <c r="B100" s="23"/>
      <c r="C100" s="22"/>
      <c r="D100" s="22"/>
      <c r="E100" s="22"/>
      <c r="F100" s="22"/>
      <c r="G100" s="22"/>
      <c r="H100" s="22"/>
      <c r="I100" s="22"/>
    </row>
    <row r="101" spans="1:9" ht="12.75">
      <c r="A101" s="22"/>
      <c r="B101" s="23"/>
      <c r="C101" s="22"/>
      <c r="D101" s="22"/>
      <c r="E101" s="22"/>
      <c r="F101" s="22"/>
      <c r="G101" s="22"/>
      <c r="H101" s="22"/>
      <c r="I101" s="22"/>
    </row>
    <row r="102" spans="1:9" ht="12.75">
      <c r="A102" s="22"/>
      <c r="B102" s="23"/>
      <c r="C102" s="22"/>
      <c r="D102" s="22"/>
      <c r="E102" s="22"/>
      <c r="F102" s="22"/>
      <c r="G102" s="22"/>
      <c r="H102" s="22"/>
      <c r="I102" s="22"/>
    </row>
    <row r="103" spans="1:9" ht="12.75">
      <c r="A103" s="22"/>
      <c r="B103" s="23"/>
      <c r="C103" s="22"/>
      <c r="D103" s="22"/>
      <c r="E103" s="22"/>
      <c r="F103" s="22"/>
      <c r="G103" s="22"/>
      <c r="H103" s="22"/>
      <c r="I103" s="22"/>
    </row>
    <row r="104" spans="1:9" ht="12.75">
      <c r="A104" s="22"/>
      <c r="B104" s="23"/>
      <c r="C104" s="22"/>
      <c r="D104" s="22"/>
      <c r="E104" s="22"/>
      <c r="F104" s="22"/>
      <c r="G104" s="22"/>
      <c r="H104" s="22"/>
      <c r="I104" s="22"/>
    </row>
    <row r="105" spans="1:9" ht="12.75">
      <c r="A105" s="22"/>
      <c r="B105" s="23"/>
      <c r="C105" s="22"/>
      <c r="D105" s="22"/>
      <c r="E105" s="22"/>
      <c r="F105" s="22"/>
      <c r="G105" s="22"/>
      <c r="H105" s="22"/>
      <c r="I105" s="22"/>
    </row>
    <row r="106" spans="1:9" ht="12.75">
      <c r="A106" s="22"/>
      <c r="B106" s="23"/>
      <c r="C106" s="22"/>
      <c r="D106" s="22"/>
      <c r="E106" s="22"/>
      <c r="F106" s="22"/>
      <c r="G106" s="22"/>
      <c r="H106" s="22"/>
      <c r="I106" s="22"/>
    </row>
    <row r="107" spans="1:9" ht="12.75">
      <c r="A107" s="22"/>
      <c r="B107" s="23"/>
      <c r="C107" s="22"/>
      <c r="D107" s="22"/>
      <c r="E107" s="22"/>
      <c r="F107" s="22"/>
      <c r="G107" s="22"/>
      <c r="H107" s="22"/>
      <c r="I107" s="22"/>
    </row>
    <row r="108" spans="1:9" ht="12.75">
      <c r="A108" s="22"/>
      <c r="B108" s="23"/>
      <c r="C108" s="22"/>
      <c r="D108" s="22"/>
      <c r="E108" s="22"/>
      <c r="F108" s="22"/>
      <c r="G108" s="22"/>
      <c r="H108" s="22"/>
      <c r="I108" s="22"/>
    </row>
    <row r="109" spans="1:9" ht="12.75">
      <c r="A109" s="22"/>
      <c r="B109" s="23"/>
      <c r="C109" s="22"/>
      <c r="D109" s="22"/>
      <c r="E109" s="22"/>
      <c r="F109" s="22"/>
      <c r="G109" s="22"/>
      <c r="H109" s="22"/>
      <c r="I109" s="22"/>
    </row>
    <row r="110" spans="1:9" ht="12.75">
      <c r="A110" s="22"/>
      <c r="B110" s="23"/>
      <c r="C110" s="22"/>
      <c r="D110" s="22"/>
      <c r="E110" s="22"/>
      <c r="F110" s="22"/>
      <c r="G110" s="23"/>
      <c r="H110" s="22"/>
      <c r="I110" s="22"/>
    </row>
    <row r="111" spans="1:9" ht="12.75">
      <c r="A111" s="22"/>
      <c r="B111" s="22"/>
      <c r="C111" s="22"/>
      <c r="D111" s="22"/>
      <c r="E111" s="23"/>
      <c r="F111" s="22"/>
      <c r="G111" s="22"/>
      <c r="H111" s="22"/>
      <c r="I111" s="22"/>
    </row>
    <row r="112" spans="1:9" ht="12.75">
      <c r="A112" s="22"/>
      <c r="B112" s="23"/>
      <c r="C112" s="22"/>
      <c r="D112" s="22"/>
      <c r="E112" s="22"/>
      <c r="F112" s="22"/>
      <c r="G112" s="22"/>
      <c r="H112" s="22"/>
      <c r="I112" s="22"/>
    </row>
    <row r="113" spans="1:9" ht="12.75">
      <c r="A113" s="22"/>
      <c r="B113" s="23"/>
      <c r="C113" s="22"/>
      <c r="D113" s="22"/>
      <c r="E113" s="22"/>
      <c r="F113" s="22"/>
      <c r="G113" s="22"/>
      <c r="H113" s="22"/>
      <c r="I113" s="22"/>
    </row>
    <row r="114" spans="1:9" ht="12.75">
      <c r="A114" s="22"/>
      <c r="B114" s="23"/>
      <c r="C114" s="22"/>
      <c r="D114" s="22"/>
      <c r="E114" s="22"/>
      <c r="F114" s="22"/>
      <c r="G114" s="22"/>
      <c r="H114" s="22"/>
      <c r="I114" s="22"/>
    </row>
    <row r="115" spans="1:9" ht="12.75">
      <c r="A115" s="22"/>
      <c r="B115" s="23"/>
      <c r="C115" s="22"/>
      <c r="D115" s="22"/>
      <c r="E115" s="22"/>
      <c r="F115" s="22"/>
      <c r="G115" s="22"/>
      <c r="H115" s="22"/>
      <c r="I115" s="22"/>
    </row>
    <row r="116" spans="1:9" ht="12.75">
      <c r="A116" s="22"/>
      <c r="B116" s="23"/>
      <c r="C116" s="23"/>
      <c r="D116" s="22"/>
      <c r="E116" s="23"/>
      <c r="F116" s="22"/>
      <c r="G116" s="22"/>
      <c r="H116" s="22"/>
      <c r="I116" s="22"/>
    </row>
    <row r="117" spans="1:9" ht="12.75">
      <c r="A117" s="22"/>
      <c r="B117" s="23"/>
      <c r="C117" s="23"/>
      <c r="D117" s="22"/>
      <c r="E117" s="22"/>
      <c r="F117" s="22"/>
      <c r="G117" s="22"/>
      <c r="H117" s="22"/>
      <c r="I117" s="22"/>
    </row>
    <row r="118" spans="1:9" ht="12.75">
      <c r="A118" s="22"/>
      <c r="B118" s="22"/>
      <c r="C118" s="23"/>
      <c r="D118" s="22"/>
      <c r="E118" s="22"/>
      <c r="F118" s="22"/>
      <c r="G118" s="22"/>
      <c r="H118" s="22"/>
      <c r="I118" s="22"/>
    </row>
    <row r="119" spans="1:9" ht="12.75">
      <c r="A119" s="22"/>
      <c r="B119" s="22"/>
      <c r="C119" s="22"/>
      <c r="D119" s="22"/>
      <c r="E119" s="22"/>
      <c r="F119" s="22"/>
      <c r="G119" s="22"/>
      <c r="H119" s="22"/>
      <c r="I119" s="22"/>
    </row>
    <row r="120" spans="1:9" ht="12.75">
      <c r="A120" s="22"/>
      <c r="B120" s="23"/>
      <c r="C120" s="22"/>
      <c r="D120" s="22"/>
      <c r="E120" s="22"/>
      <c r="F120" s="22"/>
      <c r="G120" s="22"/>
      <c r="H120" s="25"/>
      <c r="I120" s="22"/>
    </row>
    <row r="121" spans="1:9" ht="12.75">
      <c r="A121" s="22"/>
      <c r="B121" s="23"/>
      <c r="C121" s="22"/>
      <c r="D121" s="22"/>
      <c r="E121" s="22"/>
      <c r="F121" s="22"/>
      <c r="G121" s="22"/>
      <c r="H121" s="25"/>
      <c r="I121" s="22"/>
    </row>
    <row r="122" spans="1:10" ht="12.75">
      <c r="A122" s="22"/>
      <c r="B122" s="23"/>
      <c r="C122" s="22"/>
      <c r="D122" s="22"/>
      <c r="E122" s="22"/>
      <c r="F122" s="22"/>
      <c r="G122" s="22"/>
      <c r="H122" s="25"/>
      <c r="I122" s="22"/>
      <c r="J122" s="1"/>
    </row>
    <row r="123" spans="1:9" ht="12.75">
      <c r="A123" s="22"/>
      <c r="B123" s="23"/>
      <c r="C123" s="22"/>
      <c r="D123" s="22"/>
      <c r="E123" s="22"/>
      <c r="F123" s="22"/>
      <c r="G123" s="22"/>
      <c r="H123" s="22"/>
      <c r="I123" s="22"/>
    </row>
    <row r="124" spans="1:10" ht="12.75">
      <c r="A124" s="22"/>
      <c r="B124" s="23"/>
      <c r="C124" s="22"/>
      <c r="D124" s="22"/>
      <c r="E124" s="22"/>
      <c r="F124" s="22"/>
      <c r="G124" s="22"/>
      <c r="H124" s="25"/>
      <c r="I124" s="25"/>
      <c r="J124" s="4"/>
    </row>
    <row r="125" spans="1:9" ht="12.75">
      <c r="A125" s="22"/>
      <c r="B125" s="23"/>
      <c r="C125" s="22"/>
      <c r="D125" s="22"/>
      <c r="E125" s="22"/>
      <c r="F125" s="22"/>
      <c r="G125" s="22"/>
      <c r="H125" s="25"/>
      <c r="I125" s="22"/>
    </row>
    <row r="126" spans="1:9" ht="12.75">
      <c r="A126" s="22"/>
      <c r="B126" s="23"/>
      <c r="C126" s="22"/>
      <c r="D126" s="22"/>
      <c r="E126" s="22"/>
      <c r="F126" s="22"/>
      <c r="G126" s="22"/>
      <c r="H126" s="25"/>
      <c r="I126" s="22"/>
    </row>
    <row r="127" spans="1:9" ht="12.75">
      <c r="A127" s="22"/>
      <c r="B127" s="23"/>
      <c r="C127" s="22"/>
      <c r="D127" s="22"/>
      <c r="E127" s="22"/>
      <c r="F127" s="22"/>
      <c r="G127" s="22"/>
      <c r="H127" s="25"/>
      <c r="I127" s="22"/>
    </row>
    <row r="128" spans="1:9" ht="12.75">
      <c r="A128" s="22"/>
      <c r="B128" s="23"/>
      <c r="C128" s="22"/>
      <c r="D128" s="22"/>
      <c r="E128" s="22"/>
      <c r="F128" s="22"/>
      <c r="G128" s="22"/>
      <c r="H128" s="25"/>
      <c r="I128" s="22"/>
    </row>
    <row r="129" spans="1:9" ht="12.75">
      <c r="A129" s="22"/>
      <c r="B129" s="23"/>
      <c r="C129" s="22"/>
      <c r="D129" s="22"/>
      <c r="E129" s="22"/>
      <c r="F129" s="22"/>
      <c r="G129" s="22"/>
      <c r="H129" s="22"/>
      <c r="I129" s="22"/>
    </row>
    <row r="130" spans="1:9" ht="12.75">
      <c r="A130" s="22"/>
      <c r="B130" s="24"/>
      <c r="C130" s="26"/>
      <c r="D130" s="24"/>
      <c r="E130" s="26"/>
      <c r="F130" s="26"/>
      <c r="G130" s="26"/>
      <c r="H130" s="27"/>
      <c r="I130" s="22"/>
    </row>
    <row r="131" spans="1:9" ht="12.75">
      <c r="A131" s="22"/>
      <c r="B131" s="24"/>
      <c r="C131" s="26"/>
      <c r="D131" s="24"/>
      <c r="E131" s="26"/>
      <c r="F131" s="26"/>
      <c r="G131" s="26"/>
      <c r="H131" s="26"/>
      <c r="I131" s="22"/>
    </row>
    <row r="132" spans="1:9" ht="12.75">
      <c r="A132" s="22"/>
      <c r="B132" s="22"/>
      <c r="C132" s="22"/>
      <c r="D132" s="23"/>
      <c r="E132" s="22"/>
      <c r="F132" s="22"/>
      <c r="G132" s="22"/>
      <c r="H132" s="22"/>
      <c r="I132" s="22"/>
    </row>
    <row r="133" spans="1:9" ht="12.75">
      <c r="A133" s="22"/>
      <c r="B133" s="23"/>
      <c r="C133" s="23"/>
      <c r="D133" s="23"/>
      <c r="E133" s="23"/>
      <c r="F133" s="23"/>
      <c r="G133" s="23"/>
      <c r="H133" s="23"/>
      <c r="I133" s="22"/>
    </row>
    <row r="134" spans="1:11" ht="12.75">
      <c r="A134" s="22"/>
      <c r="B134" s="23"/>
      <c r="C134" s="23"/>
      <c r="D134" s="23"/>
      <c r="E134" s="23"/>
      <c r="F134" s="23"/>
      <c r="G134" s="23"/>
      <c r="H134" s="23"/>
      <c r="I134" s="22"/>
      <c r="K134" s="14"/>
    </row>
    <row r="135" spans="1:9" ht="12.75">
      <c r="A135" s="22"/>
      <c r="B135" s="22"/>
      <c r="C135" s="23"/>
      <c r="D135" s="23"/>
      <c r="E135" s="23"/>
      <c r="F135" s="23"/>
      <c r="G135" s="23"/>
      <c r="H135" s="23"/>
      <c r="I135" s="22"/>
    </row>
    <row r="136" spans="1:9" ht="12.75">
      <c r="A136" s="22"/>
      <c r="B136" s="22"/>
      <c r="C136" s="23"/>
      <c r="D136" s="23"/>
      <c r="E136" s="23"/>
      <c r="F136" s="22"/>
      <c r="G136" s="23"/>
      <c r="H136" s="23"/>
      <c r="I136" s="22"/>
    </row>
    <row r="137" spans="1:11" ht="12.75">
      <c r="A137" s="22"/>
      <c r="B137" s="22"/>
      <c r="C137" s="22"/>
      <c r="D137" s="23"/>
      <c r="E137" s="23"/>
      <c r="F137" s="22"/>
      <c r="G137" s="22"/>
      <c r="H137" s="23"/>
      <c r="I137" s="22"/>
      <c r="K137" s="4"/>
    </row>
    <row r="138" spans="1:9" ht="12.75">
      <c r="A138" s="22"/>
      <c r="B138" s="22"/>
      <c r="C138" s="22"/>
      <c r="D138" s="23"/>
      <c r="E138" s="23"/>
      <c r="F138" s="22"/>
      <c r="G138" s="22"/>
      <c r="H138" s="23"/>
      <c r="I138" s="22"/>
    </row>
    <row r="139" spans="1:9" ht="12.75">
      <c r="A139" s="22"/>
      <c r="B139" s="22"/>
      <c r="C139" s="22"/>
      <c r="D139" s="23"/>
      <c r="E139" s="23"/>
      <c r="F139" s="22"/>
      <c r="G139" s="22"/>
      <c r="H139" s="23"/>
      <c r="I139" s="22"/>
    </row>
    <row r="140" spans="1:9" ht="12.75">
      <c r="A140" s="22"/>
      <c r="B140" s="22"/>
      <c r="C140" s="22"/>
      <c r="D140" s="23"/>
      <c r="E140" s="23"/>
      <c r="F140" s="22"/>
      <c r="G140" s="22"/>
      <c r="H140" s="22"/>
      <c r="I140" s="22"/>
    </row>
    <row r="141" spans="1:9" ht="12.75">
      <c r="A141" s="22"/>
      <c r="B141" s="22"/>
      <c r="C141" s="22"/>
      <c r="D141" s="23"/>
      <c r="E141" s="23"/>
      <c r="F141" s="22"/>
      <c r="G141" s="22"/>
      <c r="H141" s="22"/>
      <c r="I141" s="22"/>
    </row>
    <row r="142" spans="1:9" ht="12.75">
      <c r="A142" s="22"/>
      <c r="B142" s="28"/>
      <c r="C142" s="28"/>
      <c r="D142" s="28"/>
      <c r="E142" s="28"/>
      <c r="F142" s="28"/>
      <c r="G142" s="28"/>
      <c r="H142" s="28"/>
      <c r="I142" s="22"/>
    </row>
    <row r="143" spans="1:12" ht="12.75">
      <c r="A143" s="22"/>
      <c r="B143" s="22"/>
      <c r="C143" s="25"/>
      <c r="D143" s="25"/>
      <c r="E143" s="25"/>
      <c r="F143" s="25"/>
      <c r="G143" s="25"/>
      <c r="H143" s="25"/>
      <c r="I143" s="22"/>
      <c r="J143" s="15"/>
      <c r="K143" s="15"/>
      <c r="L143" s="15"/>
    </row>
    <row r="144" spans="1:12" ht="12.75">
      <c r="A144" s="22"/>
      <c r="B144" s="22"/>
      <c r="C144" s="25"/>
      <c r="D144" s="25"/>
      <c r="E144" s="25"/>
      <c r="F144" s="25"/>
      <c r="G144" s="25"/>
      <c r="H144" s="25"/>
      <c r="I144" s="22"/>
      <c r="J144" s="30"/>
      <c r="K144" s="30"/>
      <c r="L144" s="15"/>
    </row>
    <row r="145" spans="1:12" ht="12.75">
      <c r="A145" s="22"/>
      <c r="B145" s="22"/>
      <c r="C145" s="25"/>
      <c r="D145" s="25"/>
      <c r="E145" s="25"/>
      <c r="F145" s="25"/>
      <c r="G145" s="25"/>
      <c r="H145" s="25"/>
      <c r="I145" s="22"/>
      <c r="J145" s="30"/>
      <c r="K145" s="29"/>
      <c r="L145" s="29"/>
    </row>
    <row r="146" spans="1:12" ht="12.75">
      <c r="A146" s="22"/>
      <c r="B146" s="22"/>
      <c r="C146" s="25"/>
      <c r="D146" s="25"/>
      <c r="E146" s="25"/>
      <c r="F146" s="25"/>
      <c r="G146" s="25"/>
      <c r="H146" s="25"/>
      <c r="I146" s="22"/>
      <c r="J146" s="30"/>
      <c r="K146" s="29"/>
      <c r="L146" s="15"/>
    </row>
    <row r="147" spans="2:12" ht="12.75">
      <c r="B147" s="31"/>
      <c r="C147" s="25"/>
      <c r="D147" s="25"/>
      <c r="E147" s="25"/>
      <c r="F147" s="32"/>
      <c r="G147" s="32"/>
      <c r="H147" s="25"/>
      <c r="I147" s="22"/>
      <c r="J147" s="30"/>
      <c r="K147" s="25"/>
      <c r="L147" s="4"/>
    </row>
    <row r="148" spans="2:12" ht="12.75">
      <c r="B148" s="31"/>
      <c r="C148" s="25"/>
      <c r="D148" s="25"/>
      <c r="E148" s="25"/>
      <c r="F148" s="32"/>
      <c r="G148" s="32"/>
      <c r="H148" s="25"/>
      <c r="I148" s="22"/>
      <c r="J148" s="25"/>
      <c r="K148" s="25"/>
      <c r="L148" s="4"/>
    </row>
    <row r="149" ht="12.75">
      <c r="H149" s="4"/>
    </row>
  </sheetData>
  <sheetProtection/>
  <mergeCells count="4">
    <mergeCell ref="P9:R9"/>
    <mergeCell ref="T9:V9"/>
    <mergeCell ref="N16:R16"/>
    <mergeCell ref="T16:X16"/>
  </mergeCells>
  <printOptions/>
  <pageMargins left="0.75" right="0.75" top="1" bottom="1" header="0.5" footer="0.5"/>
  <pageSetup fitToHeight="1" fitToWidth="1" horizontalDpi="300" verticalDpi="300" orientation="portrait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QGYHT-FCXR9-49MPW-W6XDK-8XF37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</dc:creator>
  <cp:keywords/>
  <dc:description/>
  <cp:lastModifiedBy>P S RAMANKUTTY</cp:lastModifiedBy>
  <cp:lastPrinted>2012-02-03T15:17:13Z</cp:lastPrinted>
  <dcterms:created xsi:type="dcterms:W3CDTF">2009-11-20T14:40:40Z</dcterms:created>
  <dcterms:modified xsi:type="dcterms:W3CDTF">2016-07-07T07:47:35Z</dcterms:modified>
  <cp:category/>
  <cp:version/>
  <cp:contentType/>
  <cp:contentStatus/>
</cp:coreProperties>
</file>